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16.  bez cen -  Brno, Kociánka - přeložka vodovodu, kácení dřevin\"/>
    </mc:Choice>
  </mc:AlternateContent>
  <bookViews>
    <workbookView xWindow="0" yWindow="0" windowWidth="28800" windowHeight="12300"/>
  </bookViews>
  <sheets>
    <sheet name="Rekapitulace stavby" sheetId="1" r:id="rId1"/>
    <sheet name="SO01 - Stavební část" sheetId="2" r:id="rId2"/>
    <sheet name="SO90 - Ostatní rozpočtové..." sheetId="3" r:id="rId3"/>
  </sheets>
  <definedNames>
    <definedName name="_xlnm._FilterDatabase" localSheetId="1" hidden="1">'SO01 - Stavební část'!$C$127:$K$158</definedName>
    <definedName name="_xlnm._FilterDatabase" localSheetId="2" hidden="1">'SO90 - Ostatní rozpočtové...'!$C$127:$K$138</definedName>
    <definedName name="_xlnm.Print_Titles" localSheetId="0">'Rekapitulace stavby'!$92:$92</definedName>
    <definedName name="_xlnm.Print_Titles" localSheetId="1">'SO01 - Stavební část'!$127:$127</definedName>
    <definedName name="_xlnm.Print_Titles" localSheetId="2">'SO90 - Ostatní rozpočtové...'!$127:$127</definedName>
    <definedName name="_xlnm.Print_Area" localSheetId="0">'Rekapitulace stavby'!$D$4:$AO$76,'Rekapitulace stavby'!$C$82:$AQ$97</definedName>
    <definedName name="_xlnm.Print_Area" localSheetId="1">'SO01 - Stavební část'!$C$4:$J$41,'SO01 - Stavební část'!$C$50:$J$76,'SO01 - Stavební část'!$C$82:$J$109,'SO01 - Stavební část'!$C$115:$K$158</definedName>
    <definedName name="_xlnm.Print_Area" localSheetId="2">'SO90 - Ostatní rozpočtové...'!$C$4:$J$41,'SO90 - Ostatní rozpočtové...'!$C$50:$J$76,'SO90 - Ostatní rozpočtové...'!$C$82:$J$109,'SO90 - Ostatní rozpočtové...'!$C$115:$K$138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6" i="1" s="1"/>
  <c r="J37" i="3"/>
  <c r="AX96" i="1" s="1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F122" i="3"/>
  <c r="E120" i="3"/>
  <c r="BI107" i="3"/>
  <c r="BH107" i="3"/>
  <c r="BG107" i="3"/>
  <c r="BF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BI102" i="3"/>
  <c r="BH102" i="3"/>
  <c r="BG102" i="3"/>
  <c r="BF102" i="3"/>
  <c r="BE102" i="3"/>
  <c r="F89" i="3"/>
  <c r="E87" i="3"/>
  <c r="J24" i="3"/>
  <c r="E24" i="3"/>
  <c r="J125" i="3" s="1"/>
  <c r="J23" i="3"/>
  <c r="J21" i="3"/>
  <c r="E21" i="3"/>
  <c r="J124" i="3" s="1"/>
  <c r="J20" i="3"/>
  <c r="J18" i="3"/>
  <c r="E18" i="3"/>
  <c r="F125" i="3" s="1"/>
  <c r="J17" i="3"/>
  <c r="J15" i="3"/>
  <c r="E15" i="3"/>
  <c r="F91" i="3" s="1"/>
  <c r="J14" i="3"/>
  <c r="J122" i="3"/>
  <c r="E7" i="3"/>
  <c r="E118" i="3"/>
  <c r="J39" i="2"/>
  <c r="J38" i="2"/>
  <c r="AY95" i="1" s="1"/>
  <c r="J37" i="2"/>
  <c r="AX95" i="1" s="1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1" i="2"/>
  <c r="BH131" i="2"/>
  <c r="BG131" i="2"/>
  <c r="BF131" i="2"/>
  <c r="T131" i="2"/>
  <c r="R131" i="2"/>
  <c r="P131" i="2"/>
  <c r="F122" i="2"/>
  <c r="E120" i="2"/>
  <c r="BI107" i="2"/>
  <c r="BH107" i="2"/>
  <c r="BG107" i="2"/>
  <c r="BF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F89" i="2"/>
  <c r="E87" i="2"/>
  <c r="J24" i="2"/>
  <c r="E24" i="2"/>
  <c r="J92" i="2"/>
  <c r="J23" i="2"/>
  <c r="J21" i="2"/>
  <c r="E21" i="2"/>
  <c r="J124" i="2"/>
  <c r="J20" i="2"/>
  <c r="J18" i="2"/>
  <c r="E18" i="2"/>
  <c r="F125" i="2"/>
  <c r="J17" i="2"/>
  <c r="J15" i="2"/>
  <c r="E15" i="2"/>
  <c r="F124" i="2"/>
  <c r="J14" i="2"/>
  <c r="J122" i="2"/>
  <c r="E7" i="2"/>
  <c r="E118" i="2" s="1"/>
  <c r="L90" i="1"/>
  <c r="AM90" i="1"/>
  <c r="AM89" i="1"/>
  <c r="L89" i="1"/>
  <c r="AM87" i="1"/>
  <c r="L87" i="1"/>
  <c r="L85" i="1"/>
  <c r="L84" i="1"/>
  <c r="BK157" i="2"/>
  <c r="J155" i="2"/>
  <c r="J152" i="2"/>
  <c r="BK150" i="2"/>
  <c r="BK147" i="2"/>
  <c r="BK145" i="2"/>
  <c r="BK142" i="2"/>
  <c r="J140" i="2"/>
  <c r="J138" i="2"/>
  <c r="BK136" i="2"/>
  <c r="J131" i="2"/>
  <c r="AS94" i="1"/>
  <c r="J157" i="2"/>
  <c r="BK155" i="2"/>
  <c r="BK152" i="2"/>
  <c r="J150" i="2"/>
  <c r="J147" i="2"/>
  <c r="J145" i="2"/>
  <c r="J142" i="2"/>
  <c r="BK140" i="2"/>
  <c r="BK138" i="2"/>
  <c r="J136" i="2"/>
  <c r="BK131" i="2"/>
  <c r="BK137" i="3"/>
  <c r="J135" i="3"/>
  <c r="J133" i="3"/>
  <c r="BK131" i="3"/>
  <c r="J137" i="3"/>
  <c r="BK135" i="3"/>
  <c r="BK133" i="3"/>
  <c r="J131" i="3"/>
  <c r="BK130" i="2" l="1"/>
  <c r="BK129" i="2"/>
  <c r="J129" i="2" s="1"/>
  <c r="J97" i="2" s="1"/>
  <c r="P130" i="2"/>
  <c r="P129" i="2"/>
  <c r="P128" i="2" s="1"/>
  <c r="AU95" i="1" s="1"/>
  <c r="R130" i="2"/>
  <c r="R129" i="2"/>
  <c r="R128" i="2" s="1"/>
  <c r="T130" i="2"/>
  <c r="T129" i="2" s="1"/>
  <c r="T128" i="2" s="1"/>
  <c r="BK130" i="3"/>
  <c r="J130" i="3"/>
  <c r="J98" i="3" s="1"/>
  <c r="P130" i="3"/>
  <c r="P129" i="3" s="1"/>
  <c r="P128" i="3" s="1"/>
  <c r="AU96" i="1" s="1"/>
  <c r="R130" i="3"/>
  <c r="R129" i="3" s="1"/>
  <c r="R128" i="3" s="1"/>
  <c r="T130" i="3"/>
  <c r="T129" i="3"/>
  <c r="T128" i="3" s="1"/>
  <c r="J130" i="2"/>
  <c r="J98" i="2" s="1"/>
  <c r="E85" i="3"/>
  <c r="J89" i="3"/>
  <c r="F92" i="3"/>
  <c r="F124" i="3"/>
  <c r="BE131" i="3"/>
  <c r="BE133" i="3"/>
  <c r="BE137" i="3"/>
  <c r="J91" i="3"/>
  <c r="J92" i="3"/>
  <c r="BE135" i="3"/>
  <c r="J89" i="2"/>
  <c r="J91" i="2"/>
  <c r="F92" i="2"/>
  <c r="J125" i="2"/>
  <c r="BE136" i="2"/>
  <c r="BE145" i="2"/>
  <c r="BE150" i="2"/>
  <c r="BE152" i="2"/>
  <c r="BE155" i="2"/>
  <c r="BE157" i="2"/>
  <c r="E85" i="2"/>
  <c r="F91" i="2"/>
  <c r="BE131" i="2"/>
  <c r="BE138" i="2"/>
  <c r="BE140" i="2"/>
  <c r="BE142" i="2"/>
  <c r="BE147" i="2"/>
  <c r="F36" i="3"/>
  <c r="BA96" i="1" s="1"/>
  <c r="F38" i="3"/>
  <c r="BC96" i="1" s="1"/>
  <c r="J36" i="3"/>
  <c r="AW96" i="1" s="1"/>
  <c r="J36" i="2"/>
  <c r="AW95" i="1"/>
  <c r="F37" i="2"/>
  <c r="BB95" i="1"/>
  <c r="F39" i="2"/>
  <c r="BD95" i="1"/>
  <c r="F37" i="3"/>
  <c r="BB96" i="1" s="1"/>
  <c r="F39" i="3"/>
  <c r="BD96" i="1" s="1"/>
  <c r="F36" i="2"/>
  <c r="BA95" i="1"/>
  <c r="F38" i="2"/>
  <c r="BC95" i="1" s="1"/>
  <c r="BC94" i="1" l="1"/>
  <c r="W32" i="1" s="1"/>
  <c r="BA94" i="1"/>
  <c r="AW94" i="1" s="1"/>
  <c r="AK30" i="1" s="1"/>
  <c r="BK128" i="2"/>
  <c r="J128" i="2" s="1"/>
  <c r="J96" i="2" s="1"/>
  <c r="BK129" i="3"/>
  <c r="J129" i="3" s="1"/>
  <c r="J97" i="3" s="1"/>
  <c r="AU94" i="1"/>
  <c r="BB94" i="1"/>
  <c r="W31" i="1" s="1"/>
  <c r="BD94" i="1"/>
  <c r="W33" i="1" s="1"/>
  <c r="AY94" i="1"/>
  <c r="W30" i="1" l="1"/>
  <c r="J30" i="2"/>
  <c r="BK128" i="3"/>
  <c r="J128" i="3"/>
  <c r="J96" i="3" s="1"/>
  <c r="J30" i="3" s="1"/>
  <c r="BE107" i="3" s="1"/>
  <c r="J35" i="3" s="1"/>
  <c r="AV96" i="1" s="1"/>
  <c r="AT96" i="1" s="1"/>
  <c r="AX94" i="1"/>
  <c r="J109" i="3" l="1"/>
  <c r="F35" i="3"/>
  <c r="AZ96" i="1" s="1"/>
  <c r="BE107" i="2" l="1"/>
  <c r="J31" i="3"/>
  <c r="J32" i="3"/>
  <c r="AG96" i="1" s="1"/>
  <c r="AN96" i="1" s="1"/>
  <c r="F35" i="2" l="1"/>
  <c r="AZ95" i="1" s="1"/>
  <c r="AZ94" i="1" s="1"/>
  <c r="W29" i="1" s="1"/>
  <c r="J35" i="2"/>
  <c r="AV95" i="1" s="1"/>
  <c r="AT95" i="1" s="1"/>
  <c r="J31" i="2"/>
  <c r="J32" i="2" s="1"/>
  <c r="J109" i="2"/>
  <c r="J41" i="3"/>
  <c r="AV94" i="1"/>
  <c r="AK29" i="1" s="1"/>
  <c r="AG95" i="1" l="1"/>
  <c r="J41" i="2"/>
  <c r="AT94" i="1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<sst xmlns="http://schemas.openxmlformats.org/spreadsheetml/2006/main" count="835" uniqueCount="189">
  <si>
    <t>Export Komplet</t>
  </si>
  <si>
    <t/>
  </si>
  <si>
    <t>2.0</t>
  </si>
  <si>
    <t>False</t>
  </si>
  <si>
    <t>{5bc29133-2d55-478b-901a-8c15f837a0cd}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</si>
  <si>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</si>
  <si>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</si>
  <si>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</si>
  <si>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</si>
  <si>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</si>
  <si>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</si>
  <si>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</si>
  <si>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</si>
  <si>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</si>
  <si>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</si>
  <si>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</si>
  <si>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</si>
  <si>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Brno, Kociánka - přeložka vodovodu, kácení dřevin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</si>
  <si>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</si>
  <si>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</si>
  <si>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</si>
  <si>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</si>
  <si>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</si>
  <si>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</si>
  <si>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</si>
  <si>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</si>
  <si>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</si>
  <si>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</si>
  <si>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</si>
  <si>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</si>
  <si>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1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</si>
  <si>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</si>
  <si>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</si>
  <si>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</si>
  <si>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</si>
  <si>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</si>
  <si>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</si>
  <si>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</si>
  <si>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</si>
  <si>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</si>
  <si>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</si>
  <si>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</si>
  <si>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</si>
  <si>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</si>
  <si>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</si>
  <si>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</si>
  <si>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</si>
  <si>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</si>
  <si>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</si>
  <si>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</si>
  <si>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</si>
  <si>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</si>
  <si>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</si>
  <si>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</si>
  <si>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</si>
  <si>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</si>
  <si>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</si>
  <si>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</si>
  <si>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</si>
  <si>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</si>
  <si>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</si>
  <si>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</si>
  <si>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</si>
  <si>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</si>
  <si>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</si>
  <si>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</si>
  <si>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</si>
  <si>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</si>
  <si>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</si>
  <si>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</si>
  <si>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</si>
  <si>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</si>
  <si>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</si>
  <si>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</si>
  <si>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</si>
  <si>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</si>
  <si>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</si>
  <si>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</si>
  <si>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</si>
  <si>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</si>
  <si>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</si>
  <si>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{c7c03c70-802a-46cb-bf77-67df257367ac}</t>
  </si>
  <si>
    <t>2</t>
  </si>
  <si>
    <t>SO90</t>
  </si>
  <si>
    <t>Ostatní rozpočtové náklady</t>
  </si>
  <si>
    <t>{fb99670e-58c2-4327-a4b6-1e53dcbb9735}</t>
  </si>
  <si>
    <t>KRYCÍ LIST SOUPISU PRACÍ</t>
  </si>
  <si>
    <t>Objekt:</t>
  </si>
  <si>
    <t>SO01 - Stavební část</t>
  </si>
  <si>
    <t>Náklady z rozpočtu</t>
  </si>
  <si>
    <t>Ostatní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</si>
  <si>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</si>
  <si>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</si>
  <si>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</si>
  <si>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</si>
  <si>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</si>
  <si>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</si>
  <si>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VRN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</si>
  <si>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</si>
  <si>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</si>
  <si>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</si>
  <si>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</si>
  <si>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</si>
  <si>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</si>
  <si>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</si>
  <si>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</si>
  <si>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</si>
  <si>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</si>
  <si>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</si>
  <si>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</si>
  <si>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</si>
  <si>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</si>
  <si>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</si>
  <si>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</si>
  <si>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</si>
  <si>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</si>
  <si>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</si>
  <si>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</si>
  <si>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ručně, vodorovné přemístění do 50 m, naložení na dopravní prostředek</t>
  </si>
  <si>
    <t>m2</t>
  </si>
  <si>
    <t>CS ÚRS 2022 02</t>
  </si>
  <si>
    <t>4</t>
  </si>
  <si>
    <t>383606790</t>
  </si>
  <si>
    <t>VV</t>
  </si>
  <si>
    <t>21,75*5</t>
  </si>
  <si>
    <t>114*5</t>
  </si>
  <si>
    <t>25*5</t>
  </si>
  <si>
    <t>Součet</t>
  </si>
  <si>
    <t>112101101</t>
  </si>
  <si>
    <t>Odstranění stromů listnatých průměru kmene přes 100 do 300 mm, vodorovné přemístění do 50 m, naložení na dopravní prostředek</t>
  </si>
  <si>
    <t>kus</t>
  </si>
  <si>
    <t>-1630034386</t>
  </si>
  <si>
    <t>3</t>
  </si>
  <si>
    <t>112201112</t>
  </si>
  <si>
    <t xml:space="preserve">Odstranění pařezů odfrézovánímD do 0,3 m  v rovině a svahu 1:5 </t>
  </si>
  <si>
    <t>-132658205</t>
  </si>
  <si>
    <t>162201401</t>
  </si>
  <si>
    <t>Vodorovné přemístění větví stromů listnatých do 1 km D kmene do 300 mm</t>
  </si>
  <si>
    <t>-1705685615</t>
  </si>
  <si>
    <t>5</t>
  </si>
  <si>
    <t>162301931</t>
  </si>
  <si>
    <t>Příplatek k vodorovnému přemístění větví stromů listnatých D kmene přes 100 do 300 mm ZKD 1 km</t>
  </si>
  <si>
    <t>-148897950</t>
  </si>
  <si>
    <t>3*14</t>
  </si>
  <si>
    <t>6</t>
  </si>
  <si>
    <t>162201411</t>
  </si>
  <si>
    <t>Vodorovné přemístění kmenů stromů listnatých do 1 km D kmene přes 100 do 300 mm</t>
  </si>
  <si>
    <t>1114588924</t>
  </si>
  <si>
    <t>7</t>
  </si>
  <si>
    <t>162301961</t>
  </si>
  <si>
    <t>Příplatek k vodorovnému přemístění kmenů stromů jehličnatých D kmene do 300 mm ZKD 1 km</t>
  </si>
  <si>
    <t>1366151188</t>
  </si>
  <si>
    <t>8</t>
  </si>
  <si>
    <t>162301501</t>
  </si>
  <si>
    <t>Vodorovné přemístění křovin do 5 km D kmene do 100 mm</t>
  </si>
  <si>
    <t>-1231819266</t>
  </si>
  <si>
    <t>803,75</t>
  </si>
  <si>
    <t>9</t>
  </si>
  <si>
    <t>162301981</t>
  </si>
  <si>
    <t>Příplatek k vodorovnému přemístění křovin D kmene do 100 mm ZKD 1 km</t>
  </si>
  <si>
    <t>-285737670</t>
  </si>
  <si>
    <t>803,75*10</t>
  </si>
  <si>
    <t>10</t>
  </si>
  <si>
    <t>171201672</t>
  </si>
  <si>
    <t>Poplatek za spálení kmene průměru do 300 mm a větví ve spalovně</t>
  </si>
  <si>
    <t>-1759354847</t>
  </si>
  <si>
    <t>11</t>
  </si>
  <si>
    <t>918201501</t>
  </si>
  <si>
    <t>Poplatek za spálení křovin, stromů kmene do 100 mm i s kořeny ve spalovně</t>
  </si>
  <si>
    <t>-1332898987</t>
  </si>
  <si>
    <t>SO90 - Ostatní rozpočtové náklady</t>
  </si>
  <si>
    <t xml:space="preserve">    9 - Ostatní konstrukce a práce, bourání</t>
  </si>
  <si>
    <t>Ostatní konstrukce a práce, bourání</t>
  </si>
  <si>
    <t>9006001</t>
  </si>
  <si>
    <t>Zhotovení projektu dopravního značení, včetně projednání</t>
  </si>
  <si>
    <t>kpl</t>
  </si>
  <si>
    <t>-170636728</t>
  </si>
  <si>
    <t>900600002</t>
  </si>
  <si>
    <t>Poplatky a náklady na zařízení staveniště</t>
  </si>
  <si>
    <t>953227394</t>
  </si>
  <si>
    <t>900600004</t>
  </si>
  <si>
    <t>Zřízení a údržba dopr. značení po dobu výstavby, vrácení do pův. stavu</t>
  </si>
  <si>
    <t>-1571429023</t>
  </si>
  <si>
    <t>900600008</t>
  </si>
  <si>
    <t>Vytýčení trasy</t>
  </si>
  <si>
    <t>1099242088</t>
  </si>
  <si>
    <t xml:space="preserve"> Náklady ze soupisu prací</t>
  </si>
  <si>
    <t>Celkové náklady za stavbu</t>
  </si>
  <si>
    <t xml:space="preserve"> 1)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</si>
</sst>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1" t="s">
        <v>14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R5" s="19"/>
      <c r="BE5" s="218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2" t="s">
        <v>17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R6" s="19"/>
      <c r="BE6" s="219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9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/>
      <c r="AR8" s="19"/>
      <c r="BE8" s="219"/>
      <c r="BS8" s="16" t="s">
        <v>6</v>
      </c>
    </row>
    <row r="9" spans="1:74" s="1" customFormat="1" ht="14.45" customHeight="1">
      <c r="B9" s="19"/>
      <c r="AR9" s="19"/>
      <c r="BE9" s="219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9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219"/>
      <c r="BS11" s="16" t="s">
        <v>6</v>
      </c>
    </row>
    <row r="12" spans="1:74" s="1" customFormat="1" ht="6.95" customHeight="1">
      <c r="B12" s="19"/>
      <c r="AR12" s="19"/>
      <c r="BE12" s="219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24</v>
      </c>
      <c r="AN13" s="28" t="s">
        <v>27</v>
      </c>
      <c r="AR13" s="19"/>
      <c r="BE13" s="219"/>
      <c r="BS13" s="16" t="s">
        <v>6</v>
      </c>
    </row>
    <row r="14" spans="1:74" ht="12.75">
      <c r="B14" s="19"/>
      <c r="E14" s="223" t="s">
        <v>27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25</v>
      </c>
      <c r="AN14" s="28" t="s">
        <v>27</v>
      </c>
      <c r="AR14" s="19"/>
      <c r="BE14" s="219"/>
      <c r="BS14" s="16" t="s">
        <v>6</v>
      </c>
    </row>
    <row r="15" spans="1:74" s="1" customFormat="1" ht="6.95" customHeight="1">
      <c r="B15" s="19"/>
      <c r="AR15" s="19"/>
      <c r="BE15" s="219"/>
      <c r="BS15" s="16" t="s">
        <v>3</v>
      </c>
    </row>
    <row r="16" spans="1:74" s="1" customFormat="1" ht="12" customHeight="1">
      <c r="B16" s="19"/>
      <c r="D16" s="26" t="s">
        <v>28</v>
      </c>
      <c r="AK16" s="26" t="s">
        <v>24</v>
      </c>
      <c r="AN16" s="24" t="s">
        <v>1</v>
      </c>
      <c r="AR16" s="19"/>
      <c r="BE16" s="219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219"/>
      <c r="BS17" s="16" t="s">
        <v>29</v>
      </c>
    </row>
    <row r="18" spans="1:71" s="1" customFormat="1" ht="6.95" customHeight="1">
      <c r="B18" s="19"/>
      <c r="AR18" s="19"/>
      <c r="BE18" s="219"/>
      <c r="BS18" s="16" t="s">
        <v>30</v>
      </c>
    </row>
    <row r="19" spans="1:71" s="1" customFormat="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219"/>
      <c r="BS19" s="16" t="s">
        <v>30</v>
      </c>
    </row>
    <row r="20" spans="1:71" s="1" customFormat="1" ht="18.399999999999999" customHeight="1">
      <c r="B20" s="19"/>
      <c r="E20" s="24" t="s">
        <v>21</v>
      </c>
      <c r="AK20" s="26" t="s">
        <v>25</v>
      </c>
      <c r="AN20" s="24" t="s">
        <v>1</v>
      </c>
      <c r="AR20" s="19"/>
      <c r="BE20" s="219"/>
      <c r="BS20" s="16" t="s">
        <v>29</v>
      </c>
    </row>
    <row r="21" spans="1:71" s="1" customFormat="1" ht="6.95" customHeight="1">
      <c r="B21" s="19"/>
      <c r="AR21" s="19"/>
      <c r="BE21" s="219"/>
    </row>
    <row r="22" spans="1:71" s="1" customFormat="1" ht="12" customHeight="1">
      <c r="B22" s="19"/>
      <c r="D22" s="26" t="s">
        <v>32</v>
      </c>
      <c r="AR22" s="19"/>
      <c r="BE22" s="219"/>
    </row>
    <row r="23" spans="1:71" s="1" customFormat="1" ht="16.5" customHeight="1">
      <c r="B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19"/>
      <c r="BE23" s="219"/>
    </row>
    <row r="24" spans="1:71" s="1" customFormat="1" ht="6.95" customHeight="1">
      <c r="B24" s="19"/>
      <c r="AR24" s="19"/>
      <c r="BE24" s="219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9"/>
    </row>
    <row r="26" spans="1:71" s="2" customFormat="1" ht="25.9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6">
        <f>ROUND(AG94,0)</f>
        <v>0</v>
      </c>
      <c r="AL26" s="227"/>
      <c r="AM26" s="227"/>
      <c r="AN26" s="227"/>
      <c r="AO26" s="227"/>
      <c r="AP26" s="31"/>
      <c r="AQ26" s="31"/>
      <c r="AR26" s="32"/>
      <c r="BE26" s="219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9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8" t="s">
        <v>34</v>
      </c>
      <c r="M28" s="228"/>
      <c r="N28" s="228"/>
      <c r="O28" s="228"/>
      <c r="P28" s="228"/>
      <c r="Q28" s="31"/>
      <c r="R28" s="31"/>
      <c r="S28" s="31"/>
      <c r="T28" s="31"/>
      <c r="U28" s="31"/>
      <c r="V28" s="31"/>
      <c r="W28" s="228" t="s">
        <v>35</v>
      </c>
      <c r="X28" s="228"/>
      <c r="Y28" s="228"/>
      <c r="Z28" s="228"/>
      <c r="AA28" s="228"/>
      <c r="AB28" s="228"/>
      <c r="AC28" s="228"/>
      <c r="AD28" s="228"/>
      <c r="AE28" s="228"/>
      <c r="AF28" s="31"/>
      <c r="AG28" s="31"/>
      <c r="AH28" s="31"/>
      <c r="AI28" s="31"/>
      <c r="AJ28" s="31"/>
      <c r="AK28" s="228" t="s">
        <v>36</v>
      </c>
      <c r="AL28" s="228"/>
      <c r="AM28" s="228"/>
      <c r="AN28" s="228"/>
      <c r="AO28" s="228"/>
      <c r="AP28" s="31"/>
      <c r="AQ28" s="31"/>
      <c r="AR28" s="32"/>
      <c r="BE28" s="219"/>
    </row>
    <row r="29" spans="1:71" s="3" customFormat="1" ht="14.45" customHeight="1">
      <c r="B29" s="36"/>
      <c r="D29" s="26" t="s">
        <v>37</v>
      </c>
      <c r="F29" s="26" t="s">
        <v>38</v>
      </c>
      <c r="L29" s="213">
        <v>0.21</v>
      </c>
      <c r="M29" s="212"/>
      <c r="N29" s="212"/>
      <c r="O29" s="212"/>
      <c r="P29" s="212"/>
      <c r="W29" s="211">
        <f>ROUND(AZ94, 0)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ROUND(AV94, 0)</f>
        <v>0</v>
      </c>
      <c r="AL29" s="212"/>
      <c r="AM29" s="212"/>
      <c r="AN29" s="212"/>
      <c r="AO29" s="212"/>
      <c r="AR29" s="36"/>
      <c r="BE29" s="220"/>
    </row>
    <row r="30" spans="1:71" s="3" customFormat="1" ht="14.45" customHeight="1">
      <c r="B30" s="36"/>
      <c r="F30" s="26" t="s">
        <v>39</v>
      </c>
      <c r="L30" s="213">
        <v>0.15</v>
      </c>
      <c r="M30" s="212"/>
      <c r="N30" s="212"/>
      <c r="O30" s="212"/>
      <c r="P30" s="212"/>
      <c r="W30" s="211">
        <f>ROUND(BA94, 0)</f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f>ROUND(AW94, 0)</f>
        <v>0</v>
      </c>
      <c r="AL30" s="212"/>
      <c r="AM30" s="212"/>
      <c r="AN30" s="212"/>
      <c r="AO30" s="212"/>
      <c r="AR30" s="36"/>
      <c r="BE30" s="220"/>
    </row>
    <row r="31" spans="1:71" s="3" customFormat="1" ht="14.45" hidden="1" customHeight="1">
      <c r="B31" s="36"/>
      <c r="F31" s="26" t="s">
        <v>40</v>
      </c>
      <c r="L31" s="213">
        <v>0.21</v>
      </c>
      <c r="M31" s="212"/>
      <c r="N31" s="212"/>
      <c r="O31" s="212"/>
      <c r="P31" s="212"/>
      <c r="W31" s="211">
        <f>ROUND(BB94, 0)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36"/>
      <c r="BE31" s="220"/>
    </row>
    <row r="32" spans="1:71" s="3" customFormat="1" ht="14.45" hidden="1" customHeight="1">
      <c r="B32" s="36"/>
      <c r="F32" s="26" t="s">
        <v>41</v>
      </c>
      <c r="L32" s="213">
        <v>0.15</v>
      </c>
      <c r="M32" s="212"/>
      <c r="N32" s="212"/>
      <c r="O32" s="212"/>
      <c r="P32" s="212"/>
      <c r="W32" s="211">
        <f>ROUND(BC94, 0)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36"/>
      <c r="BE32" s="220"/>
    </row>
    <row r="33" spans="1:57" s="3" customFormat="1" ht="14.45" hidden="1" customHeight="1">
      <c r="B33" s="36"/>
      <c r="F33" s="26" t="s">
        <v>42</v>
      </c>
      <c r="L33" s="213">
        <v>0</v>
      </c>
      <c r="M33" s="212"/>
      <c r="N33" s="212"/>
      <c r="O33" s="212"/>
      <c r="P33" s="212"/>
      <c r="W33" s="211">
        <f>ROUND(BD94, 0)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36"/>
      <c r="BE33" s="220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9"/>
    </row>
    <row r="35" spans="1:57" s="2" customFormat="1" ht="25.9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14" t="s">
        <v>45</v>
      </c>
      <c r="Y35" s="215"/>
      <c r="Z35" s="215"/>
      <c r="AA35" s="215"/>
      <c r="AB35" s="215"/>
      <c r="AC35" s="39"/>
      <c r="AD35" s="39"/>
      <c r="AE35" s="39"/>
      <c r="AF35" s="39"/>
      <c r="AG35" s="39"/>
      <c r="AH35" s="39"/>
      <c r="AI35" s="39"/>
      <c r="AJ35" s="39"/>
      <c r="AK35" s="216">
        <f>SUM(AK26:AK33)</f>
        <v>0</v>
      </c>
      <c r="AL35" s="215"/>
      <c r="AM35" s="215"/>
      <c r="AN35" s="215"/>
      <c r="AO35" s="21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2204</v>
      </c>
      <c r="AR84" s="50"/>
    </row>
    <row r="85" spans="1:91" s="5" customFormat="1" ht="36.950000000000003" customHeight="1">
      <c r="B85" s="51"/>
      <c r="C85" s="52" t="s">
        <v>16</v>
      </c>
      <c r="L85" s="202" t="str">
        <f>K6</f>
        <v>Brno, Kociánka - přeložka vodovodu, kácení dřevin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04" t="str">
        <f>IF(AN8= "","",AN8)</f>
        <v/>
      </c>
      <c r="AN87" s="204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28</v>
      </c>
      <c r="AJ89" s="31"/>
      <c r="AK89" s="31"/>
      <c r="AL89" s="31"/>
      <c r="AM89" s="205" t="str">
        <f>IF(E17="","",E17)</f>
        <v xml:space="preserve"> </v>
      </c>
      <c r="AN89" s="206"/>
      <c r="AO89" s="206"/>
      <c r="AP89" s="206"/>
      <c r="AQ89" s="31"/>
      <c r="AR89" s="32"/>
      <c r="AS89" s="207" t="s">
        <v>53</v>
      </c>
      <c r="AT89" s="208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05" t="str">
        <f>IF(E20="","",E20)</f>
        <v xml:space="preserve"> </v>
      </c>
      <c r="AN90" s="206"/>
      <c r="AO90" s="206"/>
      <c r="AP90" s="206"/>
      <c r="AQ90" s="31"/>
      <c r="AR90" s="32"/>
      <c r="AS90" s="209"/>
      <c r="AT90" s="210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09"/>
      <c r="AT91" s="210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197" t="s">
        <v>54</v>
      </c>
      <c r="D92" s="198"/>
      <c r="E92" s="198"/>
      <c r="F92" s="198"/>
      <c r="G92" s="198"/>
      <c r="H92" s="59"/>
      <c r="I92" s="199" t="s">
        <v>55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200" t="s">
        <v>56</v>
      </c>
      <c r="AH92" s="198"/>
      <c r="AI92" s="198"/>
      <c r="AJ92" s="198"/>
      <c r="AK92" s="198"/>
      <c r="AL92" s="198"/>
      <c r="AM92" s="198"/>
      <c r="AN92" s="199" t="s">
        <v>57</v>
      </c>
      <c r="AO92" s="198"/>
      <c r="AP92" s="201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5">
        <f>ROUND(SUM(AG95:AG96),0)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71" t="s">
        <v>1</v>
      </c>
      <c r="AR94" s="67"/>
      <c r="AS94" s="72">
        <f>ROUND(SUM(AS95:AS96),0)</f>
        <v>0</v>
      </c>
      <c r="AT94" s="73">
        <f>ROUND(SUM(AV94:AW94),0)</f>
        <v>0</v>
      </c>
      <c r="AU94" s="74">
        <f>ROUND(SUM(AU95:AU96),5)</f>
        <v>0</v>
      </c>
      <c r="AV94" s="73">
        <f>ROUND(AZ94*L29,0)</f>
        <v>0</v>
      </c>
      <c r="AW94" s="73">
        <f>ROUND(BA94*L30,0)</f>
        <v>0</v>
      </c>
      <c r="AX94" s="73">
        <f>ROUND(BB94*L29,0)</f>
        <v>0</v>
      </c>
      <c r="AY94" s="73">
        <f>ROUND(BC94*L30,0)</f>
        <v>0</v>
      </c>
      <c r="AZ94" s="73">
        <f>ROUND(SUM(AZ95:AZ96),0)</f>
        <v>0</v>
      </c>
      <c r="BA94" s="73">
        <f>ROUND(SUM(BA95:BA96),0)</f>
        <v>0</v>
      </c>
      <c r="BB94" s="73">
        <f>ROUND(SUM(BB95:BB96),0)</f>
        <v>0</v>
      </c>
      <c r="BC94" s="73">
        <f>ROUND(SUM(BC95:BC96),0)</f>
        <v>0</v>
      </c>
      <c r="BD94" s="75">
        <f>ROUND(SUM(BD95:BD96),0)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6.5" customHeight="1">
      <c r="A95" s="78" t="s">
        <v>77</v>
      </c>
      <c r="B95" s="79"/>
      <c r="C95" s="80"/>
      <c r="D95" s="194" t="s">
        <v>78</v>
      </c>
      <c r="E95" s="194"/>
      <c r="F95" s="194"/>
      <c r="G95" s="194"/>
      <c r="H95" s="194"/>
      <c r="I95" s="81"/>
      <c r="J95" s="194" t="s">
        <v>79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'SO01 - Stavební část'!J32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2" t="s">
        <v>80</v>
      </c>
      <c r="AR95" s="79"/>
      <c r="AS95" s="83">
        <v>0</v>
      </c>
      <c r="AT95" s="84">
        <f>ROUND(SUM(AV95:AW95),0)</f>
        <v>0</v>
      </c>
      <c r="AU95" s="85">
        <f>'SO01 - Stavební část'!P128</f>
        <v>0</v>
      </c>
      <c r="AV95" s="84">
        <f>'SO01 - Stavební část'!J35</f>
        <v>0</v>
      </c>
      <c r="AW95" s="84">
        <f>'SO01 - Stavební část'!J36</f>
        <v>0</v>
      </c>
      <c r="AX95" s="84">
        <f>'SO01 - Stavební část'!J37</f>
        <v>0</v>
      </c>
      <c r="AY95" s="84">
        <f>'SO01 - Stavební část'!J38</f>
        <v>0</v>
      </c>
      <c r="AZ95" s="84">
        <f>'SO01 - Stavební část'!F35</f>
        <v>0</v>
      </c>
      <c r="BA95" s="84">
        <f>'SO01 - Stavební část'!F36</f>
        <v>0</v>
      </c>
      <c r="BB95" s="84">
        <f>'SO01 - Stavební část'!F37</f>
        <v>0</v>
      </c>
      <c r="BC95" s="84">
        <f>'SO01 - Stavební část'!F38</f>
        <v>0</v>
      </c>
      <c r="BD95" s="86">
        <f>'SO01 - Stavební část'!F39</f>
        <v>0</v>
      </c>
      <c r="BT95" s="87" t="s">
        <v>30</v>
      </c>
      <c r="BV95" s="87" t="s">
        <v>75</v>
      </c>
      <c r="BW95" s="87" t="s">
        <v>81</v>
      </c>
      <c r="BX95" s="87" t="s">
        <v>4</v>
      </c>
      <c r="CL95" s="87" t="s">
        <v>1</v>
      </c>
      <c r="CM95" s="87" t="s">
        <v>82</v>
      </c>
    </row>
    <row r="96" spans="1:91" s="7" customFormat="1" ht="16.5" customHeight="1">
      <c r="A96" s="78" t="s">
        <v>77</v>
      </c>
      <c r="B96" s="79"/>
      <c r="C96" s="80"/>
      <c r="D96" s="194" t="s">
        <v>83</v>
      </c>
      <c r="E96" s="194"/>
      <c r="F96" s="194"/>
      <c r="G96" s="194"/>
      <c r="H96" s="194"/>
      <c r="I96" s="81"/>
      <c r="J96" s="194" t="s">
        <v>84</v>
      </c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94"/>
      <c r="AF96" s="194"/>
      <c r="AG96" s="192">
        <f>'SO90 - Ostatní rozpočtové...'!J32</f>
        <v>0</v>
      </c>
      <c r="AH96" s="193"/>
      <c r="AI96" s="193"/>
      <c r="AJ96" s="193"/>
      <c r="AK96" s="193"/>
      <c r="AL96" s="193"/>
      <c r="AM96" s="193"/>
      <c r="AN96" s="192">
        <f>SUM(AG96,AT96)</f>
        <v>0</v>
      </c>
      <c r="AO96" s="193"/>
      <c r="AP96" s="193"/>
      <c r="AQ96" s="82" t="s">
        <v>80</v>
      </c>
      <c r="AR96" s="79"/>
      <c r="AS96" s="88">
        <v>0</v>
      </c>
      <c r="AT96" s="89">
        <f>ROUND(SUM(AV96:AW96),0)</f>
        <v>0</v>
      </c>
      <c r="AU96" s="90">
        <f>'SO90 - Ostatní rozpočtové...'!P128</f>
        <v>0</v>
      </c>
      <c r="AV96" s="89">
        <f>'SO90 - Ostatní rozpočtové...'!J35</f>
        <v>0</v>
      </c>
      <c r="AW96" s="89">
        <f>'SO90 - Ostatní rozpočtové...'!J36</f>
        <v>0</v>
      </c>
      <c r="AX96" s="89">
        <f>'SO90 - Ostatní rozpočtové...'!J37</f>
        <v>0</v>
      </c>
      <c r="AY96" s="89">
        <f>'SO90 - Ostatní rozpočtové...'!J38</f>
        <v>0</v>
      </c>
      <c r="AZ96" s="89">
        <f>'SO90 - Ostatní rozpočtové...'!F35</f>
        <v>0</v>
      </c>
      <c r="BA96" s="89">
        <f>'SO90 - Ostatní rozpočtové...'!F36</f>
        <v>0</v>
      </c>
      <c r="BB96" s="89">
        <f>'SO90 - Ostatní rozpočtové...'!F37</f>
        <v>0</v>
      </c>
      <c r="BC96" s="89">
        <f>'SO90 - Ostatní rozpočtové...'!F38</f>
        <v>0</v>
      </c>
      <c r="BD96" s="91">
        <f>'SO90 - Ostatní rozpočtové...'!F39</f>
        <v>0</v>
      </c>
      <c r="BT96" s="87" t="s">
        <v>30</v>
      </c>
      <c r="BV96" s="87" t="s">
        <v>75</v>
      </c>
      <c r="BW96" s="87" t="s">
        <v>85</v>
      </c>
      <c r="BX96" s="87" t="s">
        <v>4</v>
      </c>
      <c r="CL96" s="87" t="s">
        <v>1</v>
      </c>
      <c r="CM96" s="87" t="s">
        <v>82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SO01 - Stavební část'!C2" display="/"/>
    <hyperlink ref="A96" location="'SO90 - Ostatn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>
      <selection activeCell="D103" sqref="D103:F10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Brno, Kociánka - přeložka vodovodu, kácení dřevin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2" t="s">
        <v>88</v>
      </c>
      <c r="F9" s="233"/>
      <c r="G9" s="233"/>
      <c r="H9" s="233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4" t="str">
        <f>'Rekapitulace stavby'!E14</f>
        <v>Vyplň údaj</v>
      </c>
      <c r="F18" s="221"/>
      <c r="G18" s="221"/>
      <c r="H18" s="221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25" t="s">
        <v>1</v>
      </c>
      <c r="F27" s="225"/>
      <c r="G27" s="225"/>
      <c r="H27" s="22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89</v>
      </c>
      <c r="E30" s="31"/>
      <c r="F30" s="31"/>
      <c r="G30" s="31"/>
      <c r="H30" s="31"/>
      <c r="I30" s="31"/>
      <c r="J30" s="96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7" t="s">
        <v>90</v>
      </c>
      <c r="E31" s="31"/>
      <c r="F31" s="31"/>
      <c r="G31" s="31"/>
      <c r="H31" s="31"/>
      <c r="I31" s="31"/>
      <c r="J31" s="96">
        <f>J101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33</v>
      </c>
      <c r="E32" s="31"/>
      <c r="F32" s="31"/>
      <c r="G32" s="31"/>
      <c r="H32" s="31"/>
      <c r="I32" s="31"/>
      <c r="J32" s="70">
        <f>ROUND(J30 + J31, 0)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35</v>
      </c>
      <c r="G34" s="31"/>
      <c r="H34" s="31"/>
      <c r="I34" s="35" t="s">
        <v>34</v>
      </c>
      <c r="J34" s="35" t="s">
        <v>36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37</v>
      </c>
      <c r="E35" s="26" t="s">
        <v>38</v>
      </c>
      <c r="F35" s="100">
        <f>ROUND((SUM(BE101:BE108) + SUM(BE128:BE158)),  0)</f>
        <v>0</v>
      </c>
      <c r="G35" s="31"/>
      <c r="H35" s="31"/>
      <c r="I35" s="101">
        <v>0.21</v>
      </c>
      <c r="J35" s="100">
        <f>ROUND(((SUM(BE101:BE108) + SUM(BE128:BE158))*I35),  0)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39</v>
      </c>
      <c r="F36" s="100">
        <f>ROUND((SUM(BF101:BF108) + SUM(BF128:BF158)),  0)</f>
        <v>0</v>
      </c>
      <c r="G36" s="31"/>
      <c r="H36" s="31"/>
      <c r="I36" s="101">
        <v>0.15</v>
      </c>
      <c r="J36" s="100">
        <f>ROUND(((SUM(BF101:BF108) + SUM(BF128:BF158))*I36),  0)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100">
        <f>ROUND((SUM(BG101:BG108) + SUM(BG128:BG158)),  0)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41</v>
      </c>
      <c r="F38" s="100">
        <f>ROUND((SUM(BH101:BH108) + SUM(BH128:BH158)),  0)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42</v>
      </c>
      <c r="F39" s="100">
        <f>ROUND((SUM(BI101:BI108) + SUM(BI128:BI158)),  0)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43</v>
      </c>
      <c r="E41" s="59"/>
      <c r="F41" s="59"/>
      <c r="G41" s="104" t="s">
        <v>44</v>
      </c>
      <c r="H41" s="105" t="s">
        <v>45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8" t="s">
        <v>49</v>
      </c>
      <c r="G61" s="44" t="s">
        <v>48</v>
      </c>
      <c r="H61" s="34"/>
      <c r="I61" s="34"/>
      <c r="J61" s="109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8" t="s">
        <v>49</v>
      </c>
      <c r="G76" s="44" t="s">
        <v>48</v>
      </c>
      <c r="H76" s="34"/>
      <c r="I76" s="34"/>
      <c r="J76" s="109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1" t="str">
        <f>E7</f>
        <v>Brno, Kociánka - přeložka vodovodu, kácení dřevin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2" t="str">
        <f>E9</f>
        <v>SO01 - Stavební část</v>
      </c>
      <c r="F87" s="233"/>
      <c r="G87" s="233"/>
      <c r="H87" s="233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0" t="s">
        <v>92</v>
      </c>
      <c r="D94" s="102"/>
      <c r="E94" s="102"/>
      <c r="F94" s="102"/>
      <c r="G94" s="102"/>
      <c r="H94" s="102"/>
      <c r="I94" s="102"/>
      <c r="J94" s="111" t="s">
        <v>93</v>
      </c>
      <c r="K94" s="102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2" t="s">
        <v>186</v>
      </c>
      <c r="D96" s="31"/>
      <c r="E96" s="31"/>
      <c r="F96" s="31"/>
      <c r="G96" s="31"/>
      <c r="H96" s="31"/>
      <c r="I96" s="31"/>
      <c r="J96" s="70">
        <f>J128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94</v>
      </c>
    </row>
    <row r="97" spans="1:65" s="9" customFormat="1" ht="24.95" customHeight="1">
      <c r="B97" s="113"/>
      <c r="D97" s="114" t="s">
        <v>95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1:65" s="10" customFormat="1" ht="19.899999999999999" customHeight="1">
      <c r="B98" s="117"/>
      <c r="D98" s="118" t="s">
        <v>96</v>
      </c>
      <c r="E98" s="119"/>
      <c r="F98" s="119"/>
      <c r="G98" s="119"/>
      <c r="H98" s="119"/>
      <c r="I98" s="119"/>
      <c r="J98" s="120">
        <f>J130</f>
        <v>0</v>
      </c>
      <c r="L98" s="117"/>
    </row>
    <row r="99" spans="1:65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6.9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29.25" customHeight="1">
      <c r="A101" s="31"/>
      <c r="B101" s="32"/>
      <c r="C101" s="112"/>
      <c r="D101" s="31"/>
      <c r="E101" s="31"/>
      <c r="F101" s="31"/>
      <c r="G101" s="31"/>
      <c r="H101" s="31"/>
      <c r="I101" s="31"/>
      <c r="J101" s="121"/>
      <c r="K101" s="31"/>
      <c r="L101" s="41"/>
      <c r="N101" s="122" t="s">
        <v>37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65" s="2" customFormat="1" ht="18" customHeight="1">
      <c r="A102" s="31"/>
      <c r="B102" s="123"/>
      <c r="C102" s="124"/>
      <c r="D102" s="229"/>
      <c r="E102" s="230"/>
      <c r="F102" s="230"/>
      <c r="G102" s="124"/>
      <c r="H102" s="124"/>
      <c r="I102" s="124"/>
      <c r="J102" s="126"/>
      <c r="K102" s="124"/>
      <c r="L102" s="127"/>
      <c r="M102" s="128"/>
      <c r="N102" s="129" t="s">
        <v>38</v>
      </c>
      <c r="O102" s="128"/>
      <c r="P102" s="128"/>
      <c r="Q102" s="128"/>
      <c r="R102" s="128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30" t="s">
        <v>97</v>
      </c>
      <c r="AZ102" s="128"/>
      <c r="BA102" s="128"/>
      <c r="BB102" s="128"/>
      <c r="BC102" s="128"/>
      <c r="BD102" s="128"/>
      <c r="BE102" s="131">
        <f t="shared" ref="BE102:BE107" si="0">IF(N102="základní",J102,0)</f>
        <v>0</v>
      </c>
      <c r="BF102" s="131">
        <f t="shared" ref="BF102:BF107" si="1">IF(N102="snížená",J102,0)</f>
        <v>0</v>
      </c>
      <c r="BG102" s="131">
        <f t="shared" ref="BG102:BG107" si="2">IF(N102="zákl. přenesená",J102,0)</f>
        <v>0</v>
      </c>
      <c r="BH102" s="131">
        <f t="shared" ref="BH102:BH107" si="3">IF(N102="sníž. přenesená",J102,0)</f>
        <v>0</v>
      </c>
      <c r="BI102" s="131">
        <f t="shared" ref="BI102:BI107" si="4">IF(N102="nulová",J102,0)</f>
        <v>0</v>
      </c>
      <c r="BJ102" s="130" t="s">
        <v>30</v>
      </c>
      <c r="BK102" s="128"/>
      <c r="BL102" s="128"/>
      <c r="BM102" s="128"/>
    </row>
    <row r="103" spans="1:65" s="2" customFormat="1" ht="18" customHeight="1">
      <c r="A103" s="31"/>
      <c r="B103" s="123"/>
      <c r="C103" s="124"/>
      <c r="D103" s="229"/>
      <c r="E103" s="230"/>
      <c r="F103" s="230"/>
      <c r="G103" s="124"/>
      <c r="H103" s="124"/>
      <c r="I103" s="124"/>
      <c r="J103" s="126"/>
      <c r="K103" s="124"/>
      <c r="L103" s="127"/>
      <c r="M103" s="128"/>
      <c r="N103" s="129" t="s">
        <v>38</v>
      </c>
      <c r="O103" s="128"/>
      <c r="P103" s="128"/>
      <c r="Q103" s="128"/>
      <c r="R103" s="128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30" t="s">
        <v>97</v>
      </c>
      <c r="AZ103" s="128"/>
      <c r="BA103" s="128"/>
      <c r="BB103" s="128"/>
      <c r="BC103" s="128"/>
      <c r="BD103" s="128"/>
      <c r="BE103" s="131">
        <f t="shared" si="0"/>
        <v>0</v>
      </c>
      <c r="BF103" s="131">
        <f t="shared" si="1"/>
        <v>0</v>
      </c>
      <c r="BG103" s="131">
        <f t="shared" si="2"/>
        <v>0</v>
      </c>
      <c r="BH103" s="131">
        <f t="shared" si="3"/>
        <v>0</v>
      </c>
      <c r="BI103" s="131">
        <f t="shared" si="4"/>
        <v>0</v>
      </c>
      <c r="BJ103" s="130" t="s">
        <v>30</v>
      </c>
      <c r="BK103" s="128"/>
      <c r="BL103" s="128"/>
      <c r="BM103" s="128"/>
    </row>
    <row r="104" spans="1:65" s="2" customFormat="1" ht="18" customHeight="1">
      <c r="A104" s="31"/>
      <c r="B104" s="123"/>
      <c r="C104" s="124"/>
      <c r="D104" s="229"/>
      <c r="E104" s="230"/>
      <c r="F104" s="230"/>
      <c r="G104" s="124"/>
      <c r="H104" s="124"/>
      <c r="I104" s="124"/>
      <c r="J104" s="126"/>
      <c r="K104" s="124"/>
      <c r="L104" s="127"/>
      <c r="M104" s="128"/>
      <c r="N104" s="129" t="s">
        <v>38</v>
      </c>
      <c r="O104" s="128"/>
      <c r="P104" s="128"/>
      <c r="Q104" s="128"/>
      <c r="R104" s="128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30" t="s">
        <v>97</v>
      </c>
      <c r="AZ104" s="128"/>
      <c r="BA104" s="128"/>
      <c r="BB104" s="128"/>
      <c r="BC104" s="128"/>
      <c r="BD104" s="128"/>
      <c r="BE104" s="131">
        <f t="shared" si="0"/>
        <v>0</v>
      </c>
      <c r="BF104" s="131">
        <f t="shared" si="1"/>
        <v>0</v>
      </c>
      <c r="BG104" s="131">
        <f t="shared" si="2"/>
        <v>0</v>
      </c>
      <c r="BH104" s="131">
        <f t="shared" si="3"/>
        <v>0</v>
      </c>
      <c r="BI104" s="131">
        <f t="shared" si="4"/>
        <v>0</v>
      </c>
      <c r="BJ104" s="130" t="s">
        <v>30</v>
      </c>
      <c r="BK104" s="128"/>
      <c r="BL104" s="128"/>
      <c r="BM104" s="128"/>
    </row>
    <row r="105" spans="1:65" s="2" customFormat="1" ht="18" customHeight="1">
      <c r="A105" s="31"/>
      <c r="B105" s="123"/>
      <c r="C105" s="124"/>
      <c r="D105" s="229"/>
      <c r="E105" s="230"/>
      <c r="F105" s="230"/>
      <c r="G105" s="124"/>
      <c r="H105" s="124"/>
      <c r="I105" s="124"/>
      <c r="J105" s="126"/>
      <c r="K105" s="124"/>
      <c r="L105" s="127"/>
      <c r="M105" s="128"/>
      <c r="N105" s="129" t="s">
        <v>38</v>
      </c>
      <c r="O105" s="128"/>
      <c r="P105" s="128"/>
      <c r="Q105" s="128"/>
      <c r="R105" s="128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30" t="s">
        <v>97</v>
      </c>
      <c r="AZ105" s="128"/>
      <c r="BA105" s="128"/>
      <c r="BB105" s="128"/>
      <c r="BC105" s="128"/>
      <c r="BD105" s="128"/>
      <c r="BE105" s="131">
        <f t="shared" si="0"/>
        <v>0</v>
      </c>
      <c r="BF105" s="131">
        <f t="shared" si="1"/>
        <v>0</v>
      </c>
      <c r="BG105" s="131">
        <f t="shared" si="2"/>
        <v>0</v>
      </c>
      <c r="BH105" s="131">
        <f t="shared" si="3"/>
        <v>0</v>
      </c>
      <c r="BI105" s="131">
        <f t="shared" si="4"/>
        <v>0</v>
      </c>
      <c r="BJ105" s="130" t="s">
        <v>30</v>
      </c>
      <c r="BK105" s="128"/>
      <c r="BL105" s="128"/>
      <c r="BM105" s="128"/>
    </row>
    <row r="106" spans="1:65" s="2" customFormat="1" ht="18" customHeight="1">
      <c r="A106" s="31"/>
      <c r="B106" s="123"/>
      <c r="C106" s="124"/>
      <c r="D106" s="229"/>
      <c r="E106" s="230"/>
      <c r="F106" s="230"/>
      <c r="G106" s="124"/>
      <c r="H106" s="124"/>
      <c r="I106" s="124"/>
      <c r="J106" s="126"/>
      <c r="K106" s="124"/>
      <c r="L106" s="127"/>
      <c r="M106" s="128"/>
      <c r="N106" s="129" t="s">
        <v>38</v>
      </c>
      <c r="O106" s="128"/>
      <c r="P106" s="128"/>
      <c r="Q106" s="128"/>
      <c r="R106" s="128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30" t="s">
        <v>97</v>
      </c>
      <c r="AZ106" s="128"/>
      <c r="BA106" s="128"/>
      <c r="BB106" s="128"/>
      <c r="BC106" s="128"/>
      <c r="BD106" s="128"/>
      <c r="BE106" s="131">
        <f t="shared" si="0"/>
        <v>0</v>
      </c>
      <c r="BF106" s="131">
        <f t="shared" si="1"/>
        <v>0</v>
      </c>
      <c r="BG106" s="131">
        <f t="shared" si="2"/>
        <v>0</v>
      </c>
      <c r="BH106" s="131">
        <f t="shared" si="3"/>
        <v>0</v>
      </c>
      <c r="BI106" s="131">
        <f t="shared" si="4"/>
        <v>0</v>
      </c>
      <c r="BJ106" s="130" t="s">
        <v>30</v>
      </c>
      <c r="BK106" s="128"/>
      <c r="BL106" s="128"/>
      <c r="BM106" s="128"/>
    </row>
    <row r="107" spans="1:65" s="2" customFormat="1" ht="18" customHeight="1">
      <c r="A107" s="31"/>
      <c r="B107" s="123"/>
      <c r="C107" s="124"/>
      <c r="D107" s="125"/>
      <c r="E107" s="124"/>
      <c r="F107" s="124"/>
      <c r="G107" s="124"/>
      <c r="H107" s="124"/>
      <c r="I107" s="124"/>
      <c r="J107" s="126"/>
      <c r="K107" s="124"/>
      <c r="L107" s="127"/>
      <c r="M107" s="128"/>
      <c r="N107" s="129" t="s">
        <v>38</v>
      </c>
      <c r="O107" s="128"/>
      <c r="P107" s="128"/>
      <c r="Q107" s="128"/>
      <c r="R107" s="128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30" t="s">
        <v>98</v>
      </c>
      <c r="AZ107" s="128"/>
      <c r="BA107" s="128"/>
      <c r="BB107" s="128"/>
      <c r="BC107" s="128"/>
      <c r="BD107" s="128"/>
      <c r="BE107" s="131">
        <f t="shared" si="0"/>
        <v>0</v>
      </c>
      <c r="BF107" s="131">
        <f t="shared" si="1"/>
        <v>0</v>
      </c>
      <c r="BG107" s="131">
        <f t="shared" si="2"/>
        <v>0</v>
      </c>
      <c r="BH107" s="131">
        <f t="shared" si="3"/>
        <v>0</v>
      </c>
      <c r="BI107" s="131">
        <f t="shared" si="4"/>
        <v>0</v>
      </c>
      <c r="BJ107" s="130" t="s">
        <v>30</v>
      </c>
      <c r="BK107" s="128"/>
      <c r="BL107" s="128"/>
      <c r="BM107" s="128"/>
    </row>
    <row r="108" spans="1:65" s="2" customForma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29.25" customHeight="1">
      <c r="A109" s="31"/>
      <c r="B109" s="32"/>
      <c r="C109" s="132" t="s">
        <v>187</v>
      </c>
      <c r="D109" s="102"/>
      <c r="E109" s="102"/>
      <c r="F109" s="102"/>
      <c r="G109" s="102"/>
      <c r="H109" s="102"/>
      <c r="I109" s="102"/>
      <c r="J109" s="133">
        <f>ROUND(J96+J101,0)</f>
        <v>0</v>
      </c>
      <c r="K109" s="102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5" customHeight="1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99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31" t="str">
        <f>E7</f>
        <v>Brno, Kociánka - přeložka vodovodu, kácení dřevin</v>
      </c>
      <c r="F118" s="232"/>
      <c r="G118" s="232"/>
      <c r="H118" s="232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87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1"/>
      <c r="D120" s="31"/>
      <c r="E120" s="202" t="str">
        <f>E9</f>
        <v>SO01 - Stavební část</v>
      </c>
      <c r="F120" s="233"/>
      <c r="G120" s="233"/>
      <c r="H120" s="233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20</v>
      </c>
      <c r="D122" s="31"/>
      <c r="E122" s="31"/>
      <c r="F122" s="24" t="str">
        <f>F12</f>
        <v xml:space="preserve"> </v>
      </c>
      <c r="G122" s="31"/>
      <c r="H122" s="31"/>
      <c r="I122" s="26" t="s">
        <v>22</v>
      </c>
      <c r="J122" s="54" t="str">
        <f>IF(J12="","",J12)</f>
        <v/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23</v>
      </c>
      <c r="D124" s="31"/>
      <c r="E124" s="31"/>
      <c r="F124" s="24" t="str">
        <f>E15</f>
        <v xml:space="preserve"> </v>
      </c>
      <c r="G124" s="31"/>
      <c r="H124" s="31"/>
      <c r="I124" s="26" t="s">
        <v>28</v>
      </c>
      <c r="J124" s="29" t="str">
        <f>E21</f>
        <v xml:space="preserve"> 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26</v>
      </c>
      <c r="D125" s="31"/>
      <c r="E125" s="31"/>
      <c r="F125" s="24" t="str">
        <f>IF(E18="","",E18)</f>
        <v>Vyplň údaj</v>
      </c>
      <c r="G125" s="31"/>
      <c r="H125" s="31"/>
      <c r="I125" s="26" t="s">
        <v>31</v>
      </c>
      <c r="J125" s="29" t="str">
        <f>E24</f>
        <v xml:space="preserve"> 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34"/>
      <c r="B127" s="135"/>
      <c r="C127" s="136" t="s">
        <v>100</v>
      </c>
      <c r="D127" s="137" t="s">
        <v>58</v>
      </c>
      <c r="E127" s="137" t="s">
        <v>54</v>
      </c>
      <c r="F127" s="137" t="s">
        <v>55</v>
      </c>
      <c r="G127" s="137" t="s">
        <v>101</v>
      </c>
      <c r="H127" s="137" t="s">
        <v>102</v>
      </c>
      <c r="I127" s="137" t="s">
        <v>103</v>
      </c>
      <c r="J127" s="137" t="s">
        <v>93</v>
      </c>
      <c r="K127" s="138" t="s">
        <v>104</v>
      </c>
      <c r="L127" s="139"/>
      <c r="M127" s="61" t="s">
        <v>1</v>
      </c>
      <c r="N127" s="62" t="s">
        <v>37</v>
      </c>
      <c r="O127" s="62" t="s">
        <v>105</v>
      </c>
      <c r="P127" s="62" t="s">
        <v>106</v>
      </c>
      <c r="Q127" s="62" t="s">
        <v>107</v>
      </c>
      <c r="R127" s="62" t="s">
        <v>108</v>
      </c>
      <c r="S127" s="62" t="s">
        <v>109</v>
      </c>
      <c r="T127" s="63" t="s">
        <v>110</v>
      </c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</row>
    <row r="128" spans="1:63" s="2" customFormat="1" ht="22.9" customHeight="1">
      <c r="A128" s="31"/>
      <c r="B128" s="32"/>
      <c r="C128" s="68" t="s">
        <v>111</v>
      </c>
      <c r="D128" s="31"/>
      <c r="E128" s="31"/>
      <c r="F128" s="31"/>
      <c r="G128" s="31"/>
      <c r="H128" s="31"/>
      <c r="I128" s="31"/>
      <c r="J128" s="140">
        <f>BK128</f>
        <v>0</v>
      </c>
      <c r="K128" s="31"/>
      <c r="L128" s="32"/>
      <c r="M128" s="64"/>
      <c r="N128" s="55"/>
      <c r="O128" s="65"/>
      <c r="P128" s="141">
        <f>P129</f>
        <v>0</v>
      </c>
      <c r="Q128" s="65"/>
      <c r="R128" s="141">
        <f>R129</f>
        <v>0</v>
      </c>
      <c r="S128" s="65"/>
      <c r="T128" s="142">
        <f>T129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72</v>
      </c>
      <c r="AU128" s="16" t="s">
        <v>94</v>
      </c>
      <c r="BK128" s="143">
        <f>BK129</f>
        <v>0</v>
      </c>
    </row>
    <row r="129" spans="1:65" s="12" customFormat="1" ht="25.9" customHeight="1">
      <c r="B129" s="144"/>
      <c r="D129" s="145" t="s">
        <v>72</v>
      </c>
      <c r="E129" s="146" t="s">
        <v>112</v>
      </c>
      <c r="F129" s="146" t="s">
        <v>113</v>
      </c>
      <c r="I129" s="147"/>
      <c r="J129" s="148">
        <f>BK129</f>
        <v>0</v>
      </c>
      <c r="L129" s="144"/>
      <c r="M129" s="149"/>
      <c r="N129" s="150"/>
      <c r="O129" s="150"/>
      <c r="P129" s="151">
        <f>P130</f>
        <v>0</v>
      </c>
      <c r="Q129" s="150"/>
      <c r="R129" s="151">
        <f>R130</f>
        <v>0</v>
      </c>
      <c r="S129" s="150"/>
      <c r="T129" s="152">
        <f>T130</f>
        <v>0</v>
      </c>
      <c r="AR129" s="145" t="s">
        <v>30</v>
      </c>
      <c r="AT129" s="153" t="s">
        <v>72</v>
      </c>
      <c r="AU129" s="153" t="s">
        <v>73</v>
      </c>
      <c r="AY129" s="145" t="s">
        <v>114</v>
      </c>
      <c r="BK129" s="154">
        <f>BK130</f>
        <v>0</v>
      </c>
    </row>
    <row r="130" spans="1:65" s="12" customFormat="1" ht="22.9" customHeight="1">
      <c r="B130" s="144"/>
      <c r="D130" s="145" t="s">
        <v>72</v>
      </c>
      <c r="E130" s="155" t="s">
        <v>30</v>
      </c>
      <c r="F130" s="155" t="s">
        <v>115</v>
      </c>
      <c r="I130" s="147"/>
      <c r="J130" s="156">
        <f>BK130</f>
        <v>0</v>
      </c>
      <c r="L130" s="144"/>
      <c r="M130" s="149"/>
      <c r="N130" s="150"/>
      <c r="O130" s="150"/>
      <c r="P130" s="151">
        <f>SUM(P131:P158)</f>
        <v>0</v>
      </c>
      <c r="Q130" s="150"/>
      <c r="R130" s="151">
        <f>SUM(R131:R158)</f>
        <v>0</v>
      </c>
      <c r="S130" s="150"/>
      <c r="T130" s="152">
        <f>SUM(T131:T158)</f>
        <v>0</v>
      </c>
      <c r="AR130" s="145" t="s">
        <v>30</v>
      </c>
      <c r="AT130" s="153" t="s">
        <v>72</v>
      </c>
      <c r="AU130" s="153" t="s">
        <v>30</v>
      </c>
      <c r="AY130" s="145" t="s">
        <v>114</v>
      </c>
      <c r="BK130" s="154">
        <f>SUM(BK131:BK158)</f>
        <v>0</v>
      </c>
    </row>
    <row r="131" spans="1:65" s="2" customFormat="1" ht="24.2" customHeight="1">
      <c r="A131" s="31"/>
      <c r="B131" s="123"/>
      <c r="C131" s="157" t="s">
        <v>30</v>
      </c>
      <c r="D131" s="157" t="s">
        <v>116</v>
      </c>
      <c r="E131" s="158" t="s">
        <v>117</v>
      </c>
      <c r="F131" s="159" t="s">
        <v>118</v>
      </c>
      <c r="G131" s="160" t="s">
        <v>119</v>
      </c>
      <c r="H131" s="161">
        <v>803.75</v>
      </c>
      <c r="I131" s="162"/>
      <c r="J131" s="163">
        <f>ROUND(I131*H131,2)</f>
        <v>0</v>
      </c>
      <c r="K131" s="159" t="s">
        <v>120</v>
      </c>
      <c r="L131" s="32"/>
      <c r="M131" s="164" t="s">
        <v>1</v>
      </c>
      <c r="N131" s="165" t="s">
        <v>38</v>
      </c>
      <c r="O131" s="57"/>
      <c r="P131" s="166">
        <f>O131*H131</f>
        <v>0</v>
      </c>
      <c r="Q131" s="166">
        <v>0</v>
      </c>
      <c r="R131" s="166">
        <f>Q131*H131</f>
        <v>0</v>
      </c>
      <c r="S131" s="166">
        <v>0</v>
      </c>
      <c r="T131" s="16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8" t="s">
        <v>121</v>
      </c>
      <c r="AT131" s="168" t="s">
        <v>116</v>
      </c>
      <c r="AU131" s="168" t="s">
        <v>82</v>
      </c>
      <c r="AY131" s="16" t="s">
        <v>114</v>
      </c>
      <c r="BE131" s="169">
        <f>IF(N131="základní",J131,0)</f>
        <v>0</v>
      </c>
      <c r="BF131" s="169">
        <f>IF(N131="snížená",J131,0)</f>
        <v>0</v>
      </c>
      <c r="BG131" s="169">
        <f>IF(N131="zákl. přenesená",J131,0)</f>
        <v>0</v>
      </c>
      <c r="BH131" s="169">
        <f>IF(N131="sníž. přenesená",J131,0)</f>
        <v>0</v>
      </c>
      <c r="BI131" s="169">
        <f>IF(N131="nulová",J131,0)</f>
        <v>0</v>
      </c>
      <c r="BJ131" s="16" t="s">
        <v>30</v>
      </c>
      <c r="BK131" s="169">
        <f>ROUND(I131*H131,2)</f>
        <v>0</v>
      </c>
      <c r="BL131" s="16" t="s">
        <v>121</v>
      </c>
      <c r="BM131" s="168" t="s">
        <v>122</v>
      </c>
    </row>
    <row r="132" spans="1:65" s="13" customFormat="1">
      <c r="B132" s="170"/>
      <c r="D132" s="171" t="s">
        <v>123</v>
      </c>
      <c r="E132" s="172" t="s">
        <v>1</v>
      </c>
      <c r="F132" s="173" t="s">
        <v>124</v>
      </c>
      <c r="H132" s="174">
        <v>108.75</v>
      </c>
      <c r="I132" s="175"/>
      <c r="L132" s="170"/>
      <c r="M132" s="176"/>
      <c r="N132" s="177"/>
      <c r="O132" s="177"/>
      <c r="P132" s="177"/>
      <c r="Q132" s="177"/>
      <c r="R132" s="177"/>
      <c r="S132" s="177"/>
      <c r="T132" s="178"/>
      <c r="AT132" s="172" t="s">
        <v>123</v>
      </c>
      <c r="AU132" s="172" t="s">
        <v>82</v>
      </c>
      <c r="AV132" s="13" t="s">
        <v>82</v>
      </c>
      <c r="AW132" s="13" t="s">
        <v>29</v>
      </c>
      <c r="AX132" s="13" t="s">
        <v>73</v>
      </c>
      <c r="AY132" s="172" t="s">
        <v>114</v>
      </c>
    </row>
    <row r="133" spans="1:65" s="13" customFormat="1">
      <c r="B133" s="170"/>
      <c r="D133" s="171" t="s">
        <v>123</v>
      </c>
      <c r="E133" s="172" t="s">
        <v>1</v>
      </c>
      <c r="F133" s="173" t="s">
        <v>125</v>
      </c>
      <c r="H133" s="174">
        <v>570</v>
      </c>
      <c r="I133" s="175"/>
      <c r="L133" s="170"/>
      <c r="M133" s="176"/>
      <c r="N133" s="177"/>
      <c r="O133" s="177"/>
      <c r="P133" s="177"/>
      <c r="Q133" s="177"/>
      <c r="R133" s="177"/>
      <c r="S133" s="177"/>
      <c r="T133" s="178"/>
      <c r="AT133" s="172" t="s">
        <v>123</v>
      </c>
      <c r="AU133" s="172" t="s">
        <v>82</v>
      </c>
      <c r="AV133" s="13" t="s">
        <v>82</v>
      </c>
      <c r="AW133" s="13" t="s">
        <v>29</v>
      </c>
      <c r="AX133" s="13" t="s">
        <v>73</v>
      </c>
      <c r="AY133" s="172" t="s">
        <v>114</v>
      </c>
    </row>
    <row r="134" spans="1:65" s="13" customFormat="1">
      <c r="B134" s="170"/>
      <c r="D134" s="171" t="s">
        <v>123</v>
      </c>
      <c r="E134" s="172" t="s">
        <v>1</v>
      </c>
      <c r="F134" s="173" t="s">
        <v>126</v>
      </c>
      <c r="H134" s="174">
        <v>125</v>
      </c>
      <c r="I134" s="175"/>
      <c r="L134" s="170"/>
      <c r="M134" s="176"/>
      <c r="N134" s="177"/>
      <c r="O134" s="177"/>
      <c r="P134" s="177"/>
      <c r="Q134" s="177"/>
      <c r="R134" s="177"/>
      <c r="S134" s="177"/>
      <c r="T134" s="178"/>
      <c r="AT134" s="172" t="s">
        <v>123</v>
      </c>
      <c r="AU134" s="172" t="s">
        <v>82</v>
      </c>
      <c r="AV134" s="13" t="s">
        <v>82</v>
      </c>
      <c r="AW134" s="13" t="s">
        <v>29</v>
      </c>
      <c r="AX134" s="13" t="s">
        <v>73</v>
      </c>
      <c r="AY134" s="172" t="s">
        <v>114</v>
      </c>
    </row>
    <row r="135" spans="1:65" s="14" customFormat="1">
      <c r="B135" s="179"/>
      <c r="D135" s="171" t="s">
        <v>123</v>
      </c>
      <c r="E135" s="180" t="s">
        <v>1</v>
      </c>
      <c r="F135" s="181" t="s">
        <v>127</v>
      </c>
      <c r="H135" s="182">
        <v>803.75</v>
      </c>
      <c r="I135" s="183"/>
      <c r="L135" s="179"/>
      <c r="M135" s="184"/>
      <c r="N135" s="185"/>
      <c r="O135" s="185"/>
      <c r="P135" s="185"/>
      <c r="Q135" s="185"/>
      <c r="R135" s="185"/>
      <c r="S135" s="185"/>
      <c r="T135" s="186"/>
      <c r="AT135" s="180" t="s">
        <v>123</v>
      </c>
      <c r="AU135" s="180" t="s">
        <v>82</v>
      </c>
      <c r="AV135" s="14" t="s">
        <v>121</v>
      </c>
      <c r="AW135" s="14" t="s">
        <v>29</v>
      </c>
      <c r="AX135" s="14" t="s">
        <v>30</v>
      </c>
      <c r="AY135" s="180" t="s">
        <v>114</v>
      </c>
    </row>
    <row r="136" spans="1:65" s="2" customFormat="1" ht="24.2" customHeight="1">
      <c r="A136" s="31"/>
      <c r="B136" s="123"/>
      <c r="C136" s="157" t="s">
        <v>82</v>
      </c>
      <c r="D136" s="157" t="s">
        <v>116</v>
      </c>
      <c r="E136" s="158" t="s">
        <v>128</v>
      </c>
      <c r="F136" s="159" t="s">
        <v>129</v>
      </c>
      <c r="G136" s="160" t="s">
        <v>130</v>
      </c>
      <c r="H136" s="161">
        <v>3</v>
      </c>
      <c r="I136" s="162"/>
      <c r="J136" s="163">
        <f>ROUND(I136*H136,2)</f>
        <v>0</v>
      </c>
      <c r="K136" s="159" t="s">
        <v>120</v>
      </c>
      <c r="L136" s="32"/>
      <c r="M136" s="164" t="s">
        <v>1</v>
      </c>
      <c r="N136" s="165" t="s">
        <v>38</v>
      </c>
      <c r="O136" s="57"/>
      <c r="P136" s="166">
        <f>O136*H136</f>
        <v>0</v>
      </c>
      <c r="Q136" s="166">
        <v>0</v>
      </c>
      <c r="R136" s="166">
        <f>Q136*H136</f>
        <v>0</v>
      </c>
      <c r="S136" s="166">
        <v>0</v>
      </c>
      <c r="T136" s="167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68" t="s">
        <v>121</v>
      </c>
      <c r="AT136" s="168" t="s">
        <v>116</v>
      </c>
      <c r="AU136" s="168" t="s">
        <v>82</v>
      </c>
      <c r="AY136" s="16" t="s">
        <v>114</v>
      </c>
      <c r="BE136" s="169">
        <f>IF(N136="základní",J136,0)</f>
        <v>0</v>
      </c>
      <c r="BF136" s="169">
        <f>IF(N136="snížená",J136,0)</f>
        <v>0</v>
      </c>
      <c r="BG136" s="169">
        <f>IF(N136="zákl. přenesená",J136,0)</f>
        <v>0</v>
      </c>
      <c r="BH136" s="169">
        <f>IF(N136="sníž. přenesená",J136,0)</f>
        <v>0</v>
      </c>
      <c r="BI136" s="169">
        <f>IF(N136="nulová",J136,0)</f>
        <v>0</v>
      </c>
      <c r="BJ136" s="16" t="s">
        <v>30</v>
      </c>
      <c r="BK136" s="169">
        <f>ROUND(I136*H136,2)</f>
        <v>0</v>
      </c>
      <c r="BL136" s="16" t="s">
        <v>121</v>
      </c>
      <c r="BM136" s="168" t="s">
        <v>131</v>
      </c>
    </row>
    <row r="137" spans="1:65" s="13" customFormat="1">
      <c r="B137" s="170"/>
      <c r="D137" s="171" t="s">
        <v>123</v>
      </c>
      <c r="E137" s="172" t="s">
        <v>1</v>
      </c>
      <c r="F137" s="173" t="s">
        <v>132</v>
      </c>
      <c r="H137" s="174">
        <v>3</v>
      </c>
      <c r="I137" s="175"/>
      <c r="L137" s="170"/>
      <c r="M137" s="176"/>
      <c r="N137" s="177"/>
      <c r="O137" s="177"/>
      <c r="P137" s="177"/>
      <c r="Q137" s="177"/>
      <c r="R137" s="177"/>
      <c r="S137" s="177"/>
      <c r="T137" s="178"/>
      <c r="AT137" s="172" t="s">
        <v>123</v>
      </c>
      <c r="AU137" s="172" t="s">
        <v>82</v>
      </c>
      <c r="AV137" s="13" t="s">
        <v>82</v>
      </c>
      <c r="AW137" s="13" t="s">
        <v>29</v>
      </c>
      <c r="AX137" s="13" t="s">
        <v>30</v>
      </c>
      <c r="AY137" s="172" t="s">
        <v>114</v>
      </c>
    </row>
    <row r="138" spans="1:65" s="2" customFormat="1" ht="16.5" customHeight="1">
      <c r="A138" s="31"/>
      <c r="B138" s="123"/>
      <c r="C138" s="157" t="s">
        <v>132</v>
      </c>
      <c r="D138" s="157" t="s">
        <v>116</v>
      </c>
      <c r="E138" s="158" t="s">
        <v>133</v>
      </c>
      <c r="F138" s="159" t="s">
        <v>134</v>
      </c>
      <c r="G138" s="160" t="s">
        <v>130</v>
      </c>
      <c r="H138" s="161">
        <v>3</v>
      </c>
      <c r="I138" s="162"/>
      <c r="J138" s="163">
        <f>ROUND(I138*H138,2)</f>
        <v>0</v>
      </c>
      <c r="K138" s="159" t="s">
        <v>120</v>
      </c>
      <c r="L138" s="32"/>
      <c r="M138" s="164" t="s">
        <v>1</v>
      </c>
      <c r="N138" s="165" t="s">
        <v>38</v>
      </c>
      <c r="O138" s="57"/>
      <c r="P138" s="166">
        <f>O138*H138</f>
        <v>0</v>
      </c>
      <c r="Q138" s="166">
        <v>0</v>
      </c>
      <c r="R138" s="166">
        <f>Q138*H138</f>
        <v>0</v>
      </c>
      <c r="S138" s="166">
        <v>0</v>
      </c>
      <c r="T138" s="167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68" t="s">
        <v>121</v>
      </c>
      <c r="AT138" s="168" t="s">
        <v>116</v>
      </c>
      <c r="AU138" s="168" t="s">
        <v>82</v>
      </c>
      <c r="AY138" s="16" t="s">
        <v>114</v>
      </c>
      <c r="BE138" s="169">
        <f>IF(N138="základní",J138,0)</f>
        <v>0</v>
      </c>
      <c r="BF138" s="169">
        <f>IF(N138="snížená",J138,0)</f>
        <v>0</v>
      </c>
      <c r="BG138" s="169">
        <f>IF(N138="zákl. přenesená",J138,0)</f>
        <v>0</v>
      </c>
      <c r="BH138" s="169">
        <f>IF(N138="sníž. přenesená",J138,0)</f>
        <v>0</v>
      </c>
      <c r="BI138" s="169">
        <f>IF(N138="nulová",J138,0)</f>
        <v>0</v>
      </c>
      <c r="BJ138" s="16" t="s">
        <v>30</v>
      </c>
      <c r="BK138" s="169">
        <f>ROUND(I138*H138,2)</f>
        <v>0</v>
      </c>
      <c r="BL138" s="16" t="s">
        <v>121</v>
      </c>
      <c r="BM138" s="168" t="s">
        <v>135</v>
      </c>
    </row>
    <row r="139" spans="1:65" s="13" customFormat="1">
      <c r="B139" s="170"/>
      <c r="D139" s="171" t="s">
        <v>123</v>
      </c>
      <c r="E139" s="172" t="s">
        <v>1</v>
      </c>
      <c r="F139" s="173" t="s">
        <v>132</v>
      </c>
      <c r="H139" s="174">
        <v>3</v>
      </c>
      <c r="I139" s="175"/>
      <c r="L139" s="170"/>
      <c r="M139" s="176"/>
      <c r="N139" s="177"/>
      <c r="O139" s="177"/>
      <c r="P139" s="177"/>
      <c r="Q139" s="177"/>
      <c r="R139" s="177"/>
      <c r="S139" s="177"/>
      <c r="T139" s="178"/>
      <c r="AT139" s="172" t="s">
        <v>123</v>
      </c>
      <c r="AU139" s="172" t="s">
        <v>82</v>
      </c>
      <c r="AV139" s="13" t="s">
        <v>82</v>
      </c>
      <c r="AW139" s="13" t="s">
        <v>29</v>
      </c>
      <c r="AX139" s="13" t="s">
        <v>30</v>
      </c>
      <c r="AY139" s="172" t="s">
        <v>114</v>
      </c>
    </row>
    <row r="140" spans="1:65" s="2" customFormat="1" ht="16.5" customHeight="1">
      <c r="A140" s="31"/>
      <c r="B140" s="123"/>
      <c r="C140" s="157" t="s">
        <v>121</v>
      </c>
      <c r="D140" s="157" t="s">
        <v>116</v>
      </c>
      <c r="E140" s="158" t="s">
        <v>136</v>
      </c>
      <c r="F140" s="159" t="s">
        <v>137</v>
      </c>
      <c r="G140" s="160" t="s">
        <v>130</v>
      </c>
      <c r="H140" s="161">
        <v>3</v>
      </c>
      <c r="I140" s="162"/>
      <c r="J140" s="163">
        <f>ROUND(I140*H140,2)</f>
        <v>0</v>
      </c>
      <c r="K140" s="159" t="s">
        <v>120</v>
      </c>
      <c r="L140" s="32"/>
      <c r="M140" s="164" t="s">
        <v>1</v>
      </c>
      <c r="N140" s="165" t="s">
        <v>38</v>
      </c>
      <c r="O140" s="57"/>
      <c r="P140" s="166">
        <f>O140*H140</f>
        <v>0</v>
      </c>
      <c r="Q140" s="166">
        <v>0</v>
      </c>
      <c r="R140" s="166">
        <f>Q140*H140</f>
        <v>0</v>
      </c>
      <c r="S140" s="166">
        <v>0</v>
      </c>
      <c r="T140" s="167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68" t="s">
        <v>121</v>
      </c>
      <c r="AT140" s="168" t="s">
        <v>116</v>
      </c>
      <c r="AU140" s="168" t="s">
        <v>82</v>
      </c>
      <c r="AY140" s="16" t="s">
        <v>114</v>
      </c>
      <c r="BE140" s="169">
        <f>IF(N140="základní",J140,0)</f>
        <v>0</v>
      </c>
      <c r="BF140" s="169">
        <f>IF(N140="snížená",J140,0)</f>
        <v>0</v>
      </c>
      <c r="BG140" s="169">
        <f>IF(N140="zákl. přenesená",J140,0)</f>
        <v>0</v>
      </c>
      <c r="BH140" s="169">
        <f>IF(N140="sníž. přenesená",J140,0)</f>
        <v>0</v>
      </c>
      <c r="BI140" s="169">
        <f>IF(N140="nulová",J140,0)</f>
        <v>0</v>
      </c>
      <c r="BJ140" s="16" t="s">
        <v>30</v>
      </c>
      <c r="BK140" s="169">
        <f>ROUND(I140*H140,2)</f>
        <v>0</v>
      </c>
      <c r="BL140" s="16" t="s">
        <v>121</v>
      </c>
      <c r="BM140" s="168" t="s">
        <v>138</v>
      </c>
    </row>
    <row r="141" spans="1:65" s="13" customFormat="1">
      <c r="B141" s="170"/>
      <c r="D141" s="171" t="s">
        <v>123</v>
      </c>
      <c r="E141" s="172" t="s">
        <v>1</v>
      </c>
      <c r="F141" s="173" t="s">
        <v>132</v>
      </c>
      <c r="H141" s="174">
        <v>3</v>
      </c>
      <c r="I141" s="175"/>
      <c r="L141" s="170"/>
      <c r="M141" s="176"/>
      <c r="N141" s="177"/>
      <c r="O141" s="177"/>
      <c r="P141" s="177"/>
      <c r="Q141" s="177"/>
      <c r="R141" s="177"/>
      <c r="S141" s="177"/>
      <c r="T141" s="178"/>
      <c r="AT141" s="172" t="s">
        <v>123</v>
      </c>
      <c r="AU141" s="172" t="s">
        <v>82</v>
      </c>
      <c r="AV141" s="13" t="s">
        <v>82</v>
      </c>
      <c r="AW141" s="13" t="s">
        <v>29</v>
      </c>
      <c r="AX141" s="13" t="s">
        <v>30</v>
      </c>
      <c r="AY141" s="172" t="s">
        <v>114</v>
      </c>
    </row>
    <row r="142" spans="1:65" s="2" customFormat="1" ht="21.75" customHeight="1">
      <c r="A142" s="31"/>
      <c r="B142" s="123"/>
      <c r="C142" s="157" t="s">
        <v>139</v>
      </c>
      <c r="D142" s="157" t="s">
        <v>116</v>
      </c>
      <c r="E142" s="158" t="s">
        <v>140</v>
      </c>
      <c r="F142" s="159" t="s">
        <v>141</v>
      </c>
      <c r="G142" s="160" t="s">
        <v>130</v>
      </c>
      <c r="H142" s="161">
        <v>42</v>
      </c>
      <c r="I142" s="162"/>
      <c r="J142" s="163">
        <f>ROUND(I142*H142,2)</f>
        <v>0</v>
      </c>
      <c r="K142" s="159" t="s">
        <v>120</v>
      </c>
      <c r="L142" s="32"/>
      <c r="M142" s="164" t="s">
        <v>1</v>
      </c>
      <c r="N142" s="165" t="s">
        <v>38</v>
      </c>
      <c r="O142" s="57"/>
      <c r="P142" s="166">
        <f>O142*H142</f>
        <v>0</v>
      </c>
      <c r="Q142" s="166">
        <v>0</v>
      </c>
      <c r="R142" s="166">
        <f>Q142*H142</f>
        <v>0</v>
      </c>
      <c r="S142" s="166">
        <v>0</v>
      </c>
      <c r="T142" s="167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68" t="s">
        <v>121</v>
      </c>
      <c r="AT142" s="168" t="s">
        <v>116</v>
      </c>
      <c r="AU142" s="168" t="s">
        <v>82</v>
      </c>
      <c r="AY142" s="16" t="s">
        <v>114</v>
      </c>
      <c r="BE142" s="169">
        <f>IF(N142="základní",J142,0)</f>
        <v>0</v>
      </c>
      <c r="BF142" s="169">
        <f>IF(N142="snížená",J142,0)</f>
        <v>0</v>
      </c>
      <c r="BG142" s="169">
        <f>IF(N142="zákl. přenesená",J142,0)</f>
        <v>0</v>
      </c>
      <c r="BH142" s="169">
        <f>IF(N142="sníž. přenesená",J142,0)</f>
        <v>0</v>
      </c>
      <c r="BI142" s="169">
        <f>IF(N142="nulová",J142,0)</f>
        <v>0</v>
      </c>
      <c r="BJ142" s="16" t="s">
        <v>30</v>
      </c>
      <c r="BK142" s="169">
        <f>ROUND(I142*H142,2)</f>
        <v>0</v>
      </c>
      <c r="BL142" s="16" t="s">
        <v>121</v>
      </c>
      <c r="BM142" s="168" t="s">
        <v>142</v>
      </c>
    </row>
    <row r="143" spans="1:65" s="13" customFormat="1">
      <c r="B143" s="170"/>
      <c r="D143" s="171" t="s">
        <v>123</v>
      </c>
      <c r="E143" s="172" t="s">
        <v>1</v>
      </c>
      <c r="F143" s="173" t="s">
        <v>143</v>
      </c>
      <c r="H143" s="174">
        <v>42</v>
      </c>
      <c r="I143" s="175"/>
      <c r="L143" s="170"/>
      <c r="M143" s="176"/>
      <c r="N143" s="177"/>
      <c r="O143" s="177"/>
      <c r="P143" s="177"/>
      <c r="Q143" s="177"/>
      <c r="R143" s="177"/>
      <c r="S143" s="177"/>
      <c r="T143" s="178"/>
      <c r="AT143" s="172" t="s">
        <v>123</v>
      </c>
      <c r="AU143" s="172" t="s">
        <v>82</v>
      </c>
      <c r="AV143" s="13" t="s">
        <v>82</v>
      </c>
      <c r="AW143" s="13" t="s">
        <v>29</v>
      </c>
      <c r="AX143" s="13" t="s">
        <v>73</v>
      </c>
      <c r="AY143" s="172" t="s">
        <v>114</v>
      </c>
    </row>
    <row r="144" spans="1:65" s="14" customFormat="1">
      <c r="B144" s="179"/>
      <c r="D144" s="171" t="s">
        <v>123</v>
      </c>
      <c r="E144" s="180" t="s">
        <v>1</v>
      </c>
      <c r="F144" s="181" t="s">
        <v>127</v>
      </c>
      <c r="H144" s="182">
        <v>42</v>
      </c>
      <c r="I144" s="183"/>
      <c r="L144" s="179"/>
      <c r="M144" s="184"/>
      <c r="N144" s="185"/>
      <c r="O144" s="185"/>
      <c r="P144" s="185"/>
      <c r="Q144" s="185"/>
      <c r="R144" s="185"/>
      <c r="S144" s="185"/>
      <c r="T144" s="186"/>
      <c r="AT144" s="180" t="s">
        <v>123</v>
      </c>
      <c r="AU144" s="180" t="s">
        <v>82</v>
      </c>
      <c r="AV144" s="14" t="s">
        <v>121</v>
      </c>
      <c r="AW144" s="14" t="s">
        <v>29</v>
      </c>
      <c r="AX144" s="14" t="s">
        <v>30</v>
      </c>
      <c r="AY144" s="180" t="s">
        <v>114</v>
      </c>
    </row>
    <row r="145" spans="1:65" s="2" customFormat="1" ht="16.5" customHeight="1">
      <c r="A145" s="31"/>
      <c r="B145" s="123"/>
      <c r="C145" s="157" t="s">
        <v>144</v>
      </c>
      <c r="D145" s="157" t="s">
        <v>116</v>
      </c>
      <c r="E145" s="158" t="s">
        <v>145</v>
      </c>
      <c r="F145" s="159" t="s">
        <v>146</v>
      </c>
      <c r="G145" s="160" t="s">
        <v>130</v>
      </c>
      <c r="H145" s="161">
        <v>3</v>
      </c>
      <c r="I145" s="162"/>
      <c r="J145" s="163">
        <f>ROUND(I145*H145,2)</f>
        <v>0</v>
      </c>
      <c r="K145" s="159" t="s">
        <v>120</v>
      </c>
      <c r="L145" s="32"/>
      <c r="M145" s="164" t="s">
        <v>1</v>
      </c>
      <c r="N145" s="165" t="s">
        <v>38</v>
      </c>
      <c r="O145" s="57"/>
      <c r="P145" s="166">
        <f>O145*H145</f>
        <v>0</v>
      </c>
      <c r="Q145" s="166">
        <v>0</v>
      </c>
      <c r="R145" s="166">
        <f>Q145*H145</f>
        <v>0</v>
      </c>
      <c r="S145" s="166">
        <v>0</v>
      </c>
      <c r="T145" s="167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68" t="s">
        <v>121</v>
      </c>
      <c r="AT145" s="168" t="s">
        <v>116</v>
      </c>
      <c r="AU145" s="168" t="s">
        <v>82</v>
      </c>
      <c r="AY145" s="16" t="s">
        <v>114</v>
      </c>
      <c r="BE145" s="169">
        <f>IF(N145="základní",J145,0)</f>
        <v>0</v>
      </c>
      <c r="BF145" s="169">
        <f>IF(N145="snížená",J145,0)</f>
        <v>0</v>
      </c>
      <c r="BG145" s="169">
        <f>IF(N145="zákl. přenesená",J145,0)</f>
        <v>0</v>
      </c>
      <c r="BH145" s="169">
        <f>IF(N145="sníž. přenesená",J145,0)</f>
        <v>0</v>
      </c>
      <c r="BI145" s="169">
        <f>IF(N145="nulová",J145,0)</f>
        <v>0</v>
      </c>
      <c r="BJ145" s="16" t="s">
        <v>30</v>
      </c>
      <c r="BK145" s="169">
        <f>ROUND(I145*H145,2)</f>
        <v>0</v>
      </c>
      <c r="BL145" s="16" t="s">
        <v>121</v>
      </c>
      <c r="BM145" s="168" t="s">
        <v>147</v>
      </c>
    </row>
    <row r="146" spans="1:65" s="13" customFormat="1">
      <c r="B146" s="170"/>
      <c r="D146" s="171" t="s">
        <v>123</v>
      </c>
      <c r="E146" s="172" t="s">
        <v>1</v>
      </c>
      <c r="F146" s="173" t="s">
        <v>132</v>
      </c>
      <c r="H146" s="174">
        <v>3</v>
      </c>
      <c r="I146" s="175"/>
      <c r="L146" s="170"/>
      <c r="M146" s="176"/>
      <c r="N146" s="177"/>
      <c r="O146" s="177"/>
      <c r="P146" s="177"/>
      <c r="Q146" s="177"/>
      <c r="R146" s="177"/>
      <c r="S146" s="177"/>
      <c r="T146" s="178"/>
      <c r="AT146" s="172" t="s">
        <v>123</v>
      </c>
      <c r="AU146" s="172" t="s">
        <v>82</v>
      </c>
      <c r="AV146" s="13" t="s">
        <v>82</v>
      </c>
      <c r="AW146" s="13" t="s">
        <v>29</v>
      </c>
      <c r="AX146" s="13" t="s">
        <v>30</v>
      </c>
      <c r="AY146" s="172" t="s">
        <v>114</v>
      </c>
    </row>
    <row r="147" spans="1:65" s="2" customFormat="1" ht="21.75" customHeight="1">
      <c r="A147" s="31"/>
      <c r="B147" s="123"/>
      <c r="C147" s="157" t="s">
        <v>148</v>
      </c>
      <c r="D147" s="157" t="s">
        <v>116</v>
      </c>
      <c r="E147" s="158" t="s">
        <v>149</v>
      </c>
      <c r="F147" s="159" t="s">
        <v>150</v>
      </c>
      <c r="G147" s="160" t="s">
        <v>130</v>
      </c>
      <c r="H147" s="161">
        <v>42</v>
      </c>
      <c r="I147" s="162"/>
      <c r="J147" s="163">
        <f>ROUND(I147*H147,2)</f>
        <v>0</v>
      </c>
      <c r="K147" s="159" t="s">
        <v>120</v>
      </c>
      <c r="L147" s="32"/>
      <c r="M147" s="164" t="s">
        <v>1</v>
      </c>
      <c r="N147" s="165" t="s">
        <v>38</v>
      </c>
      <c r="O147" s="57"/>
      <c r="P147" s="166">
        <f>O147*H147</f>
        <v>0</v>
      </c>
      <c r="Q147" s="166">
        <v>0</v>
      </c>
      <c r="R147" s="166">
        <f>Q147*H147</f>
        <v>0</v>
      </c>
      <c r="S147" s="166">
        <v>0</v>
      </c>
      <c r="T147" s="167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68" t="s">
        <v>121</v>
      </c>
      <c r="AT147" s="168" t="s">
        <v>116</v>
      </c>
      <c r="AU147" s="168" t="s">
        <v>82</v>
      </c>
      <c r="AY147" s="16" t="s">
        <v>114</v>
      </c>
      <c r="BE147" s="169">
        <f>IF(N147="základní",J147,0)</f>
        <v>0</v>
      </c>
      <c r="BF147" s="169">
        <f>IF(N147="snížená",J147,0)</f>
        <v>0</v>
      </c>
      <c r="BG147" s="169">
        <f>IF(N147="zákl. přenesená",J147,0)</f>
        <v>0</v>
      </c>
      <c r="BH147" s="169">
        <f>IF(N147="sníž. přenesená",J147,0)</f>
        <v>0</v>
      </c>
      <c r="BI147" s="169">
        <f>IF(N147="nulová",J147,0)</f>
        <v>0</v>
      </c>
      <c r="BJ147" s="16" t="s">
        <v>30</v>
      </c>
      <c r="BK147" s="169">
        <f>ROUND(I147*H147,2)</f>
        <v>0</v>
      </c>
      <c r="BL147" s="16" t="s">
        <v>121</v>
      </c>
      <c r="BM147" s="168" t="s">
        <v>151</v>
      </c>
    </row>
    <row r="148" spans="1:65" s="13" customFormat="1">
      <c r="B148" s="170"/>
      <c r="D148" s="171" t="s">
        <v>123</v>
      </c>
      <c r="E148" s="172" t="s">
        <v>1</v>
      </c>
      <c r="F148" s="173" t="s">
        <v>143</v>
      </c>
      <c r="H148" s="174">
        <v>42</v>
      </c>
      <c r="I148" s="175"/>
      <c r="L148" s="170"/>
      <c r="M148" s="176"/>
      <c r="N148" s="177"/>
      <c r="O148" s="177"/>
      <c r="P148" s="177"/>
      <c r="Q148" s="177"/>
      <c r="R148" s="177"/>
      <c r="S148" s="177"/>
      <c r="T148" s="178"/>
      <c r="AT148" s="172" t="s">
        <v>123</v>
      </c>
      <c r="AU148" s="172" t="s">
        <v>82</v>
      </c>
      <c r="AV148" s="13" t="s">
        <v>82</v>
      </c>
      <c r="AW148" s="13" t="s">
        <v>29</v>
      </c>
      <c r="AX148" s="13" t="s">
        <v>73</v>
      </c>
      <c r="AY148" s="172" t="s">
        <v>114</v>
      </c>
    </row>
    <row r="149" spans="1:65" s="14" customFormat="1">
      <c r="B149" s="179"/>
      <c r="D149" s="171" t="s">
        <v>123</v>
      </c>
      <c r="E149" s="180" t="s">
        <v>1</v>
      </c>
      <c r="F149" s="181" t="s">
        <v>127</v>
      </c>
      <c r="H149" s="182">
        <v>42</v>
      </c>
      <c r="I149" s="183"/>
      <c r="L149" s="179"/>
      <c r="M149" s="184"/>
      <c r="N149" s="185"/>
      <c r="O149" s="185"/>
      <c r="P149" s="185"/>
      <c r="Q149" s="185"/>
      <c r="R149" s="185"/>
      <c r="S149" s="185"/>
      <c r="T149" s="186"/>
      <c r="AT149" s="180" t="s">
        <v>123</v>
      </c>
      <c r="AU149" s="180" t="s">
        <v>82</v>
      </c>
      <c r="AV149" s="14" t="s">
        <v>121</v>
      </c>
      <c r="AW149" s="14" t="s">
        <v>29</v>
      </c>
      <c r="AX149" s="14" t="s">
        <v>30</v>
      </c>
      <c r="AY149" s="180" t="s">
        <v>114</v>
      </c>
    </row>
    <row r="150" spans="1:65" s="2" customFormat="1" ht="16.5" customHeight="1">
      <c r="A150" s="31"/>
      <c r="B150" s="123"/>
      <c r="C150" s="157" t="s">
        <v>152</v>
      </c>
      <c r="D150" s="157" t="s">
        <v>116</v>
      </c>
      <c r="E150" s="158" t="s">
        <v>153</v>
      </c>
      <c r="F150" s="159" t="s">
        <v>154</v>
      </c>
      <c r="G150" s="160" t="s">
        <v>119</v>
      </c>
      <c r="H150" s="161">
        <v>803.75</v>
      </c>
      <c r="I150" s="162"/>
      <c r="J150" s="163">
        <f>ROUND(I150*H150,2)</f>
        <v>0</v>
      </c>
      <c r="K150" s="159" t="s">
        <v>120</v>
      </c>
      <c r="L150" s="32"/>
      <c r="M150" s="164" t="s">
        <v>1</v>
      </c>
      <c r="N150" s="165" t="s">
        <v>38</v>
      </c>
      <c r="O150" s="57"/>
      <c r="P150" s="166">
        <f>O150*H150</f>
        <v>0</v>
      </c>
      <c r="Q150" s="166">
        <v>0</v>
      </c>
      <c r="R150" s="166">
        <f>Q150*H150</f>
        <v>0</v>
      </c>
      <c r="S150" s="166">
        <v>0</v>
      </c>
      <c r="T150" s="167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68" t="s">
        <v>121</v>
      </c>
      <c r="AT150" s="168" t="s">
        <v>116</v>
      </c>
      <c r="AU150" s="168" t="s">
        <v>82</v>
      </c>
      <c r="AY150" s="16" t="s">
        <v>114</v>
      </c>
      <c r="BE150" s="169">
        <f>IF(N150="základní",J150,0)</f>
        <v>0</v>
      </c>
      <c r="BF150" s="169">
        <f>IF(N150="snížená",J150,0)</f>
        <v>0</v>
      </c>
      <c r="BG150" s="169">
        <f>IF(N150="zákl. přenesená",J150,0)</f>
        <v>0</v>
      </c>
      <c r="BH150" s="169">
        <f>IF(N150="sníž. přenesená",J150,0)</f>
        <v>0</v>
      </c>
      <c r="BI150" s="169">
        <f>IF(N150="nulová",J150,0)</f>
        <v>0</v>
      </c>
      <c r="BJ150" s="16" t="s">
        <v>30</v>
      </c>
      <c r="BK150" s="169">
        <f>ROUND(I150*H150,2)</f>
        <v>0</v>
      </c>
      <c r="BL150" s="16" t="s">
        <v>121</v>
      </c>
      <c r="BM150" s="168" t="s">
        <v>155</v>
      </c>
    </row>
    <row r="151" spans="1:65" s="13" customFormat="1">
      <c r="B151" s="170"/>
      <c r="D151" s="171" t="s">
        <v>123</v>
      </c>
      <c r="E151" s="172" t="s">
        <v>1</v>
      </c>
      <c r="F151" s="173" t="s">
        <v>156</v>
      </c>
      <c r="H151" s="174">
        <v>803.75</v>
      </c>
      <c r="I151" s="175"/>
      <c r="L151" s="170"/>
      <c r="M151" s="176"/>
      <c r="N151" s="177"/>
      <c r="O151" s="177"/>
      <c r="P151" s="177"/>
      <c r="Q151" s="177"/>
      <c r="R151" s="177"/>
      <c r="S151" s="177"/>
      <c r="T151" s="178"/>
      <c r="AT151" s="172" t="s">
        <v>123</v>
      </c>
      <c r="AU151" s="172" t="s">
        <v>82</v>
      </c>
      <c r="AV151" s="13" t="s">
        <v>82</v>
      </c>
      <c r="AW151" s="13" t="s">
        <v>29</v>
      </c>
      <c r="AX151" s="13" t="s">
        <v>30</v>
      </c>
      <c r="AY151" s="172" t="s">
        <v>114</v>
      </c>
    </row>
    <row r="152" spans="1:65" s="2" customFormat="1" ht="16.5" customHeight="1">
      <c r="A152" s="31"/>
      <c r="B152" s="123"/>
      <c r="C152" s="157" t="s">
        <v>157</v>
      </c>
      <c r="D152" s="157" t="s">
        <v>116</v>
      </c>
      <c r="E152" s="158" t="s">
        <v>158</v>
      </c>
      <c r="F152" s="159" t="s">
        <v>159</v>
      </c>
      <c r="G152" s="160" t="s">
        <v>119</v>
      </c>
      <c r="H152" s="161">
        <v>8037.5</v>
      </c>
      <c r="I152" s="162"/>
      <c r="J152" s="163">
        <f>ROUND(I152*H152,2)</f>
        <v>0</v>
      </c>
      <c r="K152" s="159" t="s">
        <v>120</v>
      </c>
      <c r="L152" s="32"/>
      <c r="M152" s="164" t="s">
        <v>1</v>
      </c>
      <c r="N152" s="165" t="s">
        <v>38</v>
      </c>
      <c r="O152" s="57"/>
      <c r="P152" s="166">
        <f>O152*H152</f>
        <v>0</v>
      </c>
      <c r="Q152" s="166">
        <v>0</v>
      </c>
      <c r="R152" s="166">
        <f>Q152*H152</f>
        <v>0</v>
      </c>
      <c r="S152" s="166">
        <v>0</v>
      </c>
      <c r="T152" s="167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68" t="s">
        <v>121</v>
      </c>
      <c r="AT152" s="168" t="s">
        <v>116</v>
      </c>
      <c r="AU152" s="168" t="s">
        <v>82</v>
      </c>
      <c r="AY152" s="16" t="s">
        <v>114</v>
      </c>
      <c r="BE152" s="169">
        <f>IF(N152="základní",J152,0)</f>
        <v>0</v>
      </c>
      <c r="BF152" s="169">
        <f>IF(N152="snížená",J152,0)</f>
        <v>0</v>
      </c>
      <c r="BG152" s="169">
        <f>IF(N152="zákl. přenesená",J152,0)</f>
        <v>0</v>
      </c>
      <c r="BH152" s="169">
        <f>IF(N152="sníž. přenesená",J152,0)</f>
        <v>0</v>
      </c>
      <c r="BI152" s="169">
        <f>IF(N152="nulová",J152,0)</f>
        <v>0</v>
      </c>
      <c r="BJ152" s="16" t="s">
        <v>30</v>
      </c>
      <c r="BK152" s="169">
        <f>ROUND(I152*H152,2)</f>
        <v>0</v>
      </c>
      <c r="BL152" s="16" t="s">
        <v>121</v>
      </c>
      <c r="BM152" s="168" t="s">
        <v>160</v>
      </c>
    </row>
    <row r="153" spans="1:65" s="13" customFormat="1">
      <c r="B153" s="170"/>
      <c r="D153" s="171" t="s">
        <v>123</v>
      </c>
      <c r="E153" s="172" t="s">
        <v>1</v>
      </c>
      <c r="F153" s="173" t="s">
        <v>161</v>
      </c>
      <c r="H153" s="174">
        <v>8037.5</v>
      </c>
      <c r="I153" s="175"/>
      <c r="L153" s="170"/>
      <c r="M153" s="176"/>
      <c r="N153" s="177"/>
      <c r="O153" s="177"/>
      <c r="P153" s="177"/>
      <c r="Q153" s="177"/>
      <c r="R153" s="177"/>
      <c r="S153" s="177"/>
      <c r="T153" s="178"/>
      <c r="AT153" s="172" t="s">
        <v>123</v>
      </c>
      <c r="AU153" s="172" t="s">
        <v>82</v>
      </c>
      <c r="AV153" s="13" t="s">
        <v>82</v>
      </c>
      <c r="AW153" s="13" t="s">
        <v>29</v>
      </c>
      <c r="AX153" s="13" t="s">
        <v>73</v>
      </c>
      <c r="AY153" s="172" t="s">
        <v>114</v>
      </c>
    </row>
    <row r="154" spans="1:65" s="14" customFormat="1">
      <c r="B154" s="179"/>
      <c r="D154" s="171" t="s">
        <v>123</v>
      </c>
      <c r="E154" s="180" t="s">
        <v>1</v>
      </c>
      <c r="F154" s="181" t="s">
        <v>127</v>
      </c>
      <c r="H154" s="182">
        <v>8037.5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0" t="s">
        <v>123</v>
      </c>
      <c r="AU154" s="180" t="s">
        <v>82</v>
      </c>
      <c r="AV154" s="14" t="s">
        <v>121</v>
      </c>
      <c r="AW154" s="14" t="s">
        <v>29</v>
      </c>
      <c r="AX154" s="14" t="s">
        <v>30</v>
      </c>
      <c r="AY154" s="180" t="s">
        <v>114</v>
      </c>
    </row>
    <row r="155" spans="1:65" s="2" customFormat="1" ht="16.5" customHeight="1">
      <c r="A155" s="31"/>
      <c r="B155" s="123"/>
      <c r="C155" s="157" t="s">
        <v>162</v>
      </c>
      <c r="D155" s="157" t="s">
        <v>116</v>
      </c>
      <c r="E155" s="158" t="s">
        <v>163</v>
      </c>
      <c r="F155" s="159" t="s">
        <v>164</v>
      </c>
      <c r="G155" s="160" t="s">
        <v>130</v>
      </c>
      <c r="H155" s="161">
        <v>3</v>
      </c>
      <c r="I155" s="162"/>
      <c r="J155" s="163">
        <f>ROUND(I155*H155,2)</f>
        <v>0</v>
      </c>
      <c r="K155" s="159" t="s">
        <v>1</v>
      </c>
      <c r="L155" s="32"/>
      <c r="M155" s="164" t="s">
        <v>1</v>
      </c>
      <c r="N155" s="165" t="s">
        <v>38</v>
      </c>
      <c r="O155" s="57"/>
      <c r="P155" s="166">
        <f>O155*H155</f>
        <v>0</v>
      </c>
      <c r="Q155" s="166">
        <v>0</v>
      </c>
      <c r="R155" s="166">
        <f>Q155*H155</f>
        <v>0</v>
      </c>
      <c r="S155" s="166">
        <v>0</v>
      </c>
      <c r="T155" s="167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68" t="s">
        <v>121</v>
      </c>
      <c r="AT155" s="168" t="s">
        <v>116</v>
      </c>
      <c r="AU155" s="168" t="s">
        <v>82</v>
      </c>
      <c r="AY155" s="16" t="s">
        <v>114</v>
      </c>
      <c r="BE155" s="169">
        <f>IF(N155="základní",J155,0)</f>
        <v>0</v>
      </c>
      <c r="BF155" s="169">
        <f>IF(N155="snížená",J155,0)</f>
        <v>0</v>
      </c>
      <c r="BG155" s="169">
        <f>IF(N155="zákl. přenesená",J155,0)</f>
        <v>0</v>
      </c>
      <c r="BH155" s="169">
        <f>IF(N155="sníž. přenesená",J155,0)</f>
        <v>0</v>
      </c>
      <c r="BI155" s="169">
        <f>IF(N155="nulová",J155,0)</f>
        <v>0</v>
      </c>
      <c r="BJ155" s="16" t="s">
        <v>30</v>
      </c>
      <c r="BK155" s="169">
        <f>ROUND(I155*H155,2)</f>
        <v>0</v>
      </c>
      <c r="BL155" s="16" t="s">
        <v>121</v>
      </c>
      <c r="BM155" s="168" t="s">
        <v>165</v>
      </c>
    </row>
    <row r="156" spans="1:65" s="13" customFormat="1">
      <c r="B156" s="170"/>
      <c r="D156" s="171" t="s">
        <v>123</v>
      </c>
      <c r="E156" s="172" t="s">
        <v>1</v>
      </c>
      <c r="F156" s="173" t="s">
        <v>132</v>
      </c>
      <c r="H156" s="174">
        <v>3</v>
      </c>
      <c r="I156" s="175"/>
      <c r="L156" s="170"/>
      <c r="M156" s="176"/>
      <c r="N156" s="177"/>
      <c r="O156" s="177"/>
      <c r="P156" s="177"/>
      <c r="Q156" s="177"/>
      <c r="R156" s="177"/>
      <c r="S156" s="177"/>
      <c r="T156" s="178"/>
      <c r="AT156" s="172" t="s">
        <v>123</v>
      </c>
      <c r="AU156" s="172" t="s">
        <v>82</v>
      </c>
      <c r="AV156" s="13" t="s">
        <v>82</v>
      </c>
      <c r="AW156" s="13" t="s">
        <v>29</v>
      </c>
      <c r="AX156" s="13" t="s">
        <v>30</v>
      </c>
      <c r="AY156" s="172" t="s">
        <v>114</v>
      </c>
    </row>
    <row r="157" spans="1:65" s="2" customFormat="1" ht="16.5" customHeight="1">
      <c r="A157" s="31"/>
      <c r="B157" s="123"/>
      <c r="C157" s="157" t="s">
        <v>166</v>
      </c>
      <c r="D157" s="157" t="s">
        <v>116</v>
      </c>
      <c r="E157" s="158" t="s">
        <v>167</v>
      </c>
      <c r="F157" s="159" t="s">
        <v>168</v>
      </c>
      <c r="G157" s="160" t="s">
        <v>119</v>
      </c>
      <c r="H157" s="161">
        <v>803.75</v>
      </c>
      <c r="I157" s="162"/>
      <c r="J157" s="163">
        <f>ROUND(I157*H157,2)</f>
        <v>0</v>
      </c>
      <c r="K157" s="159" t="s">
        <v>1</v>
      </c>
      <c r="L157" s="32"/>
      <c r="M157" s="164" t="s">
        <v>1</v>
      </c>
      <c r="N157" s="165" t="s">
        <v>38</v>
      </c>
      <c r="O157" s="57"/>
      <c r="P157" s="166">
        <f>O157*H157</f>
        <v>0</v>
      </c>
      <c r="Q157" s="166">
        <v>0</v>
      </c>
      <c r="R157" s="166">
        <f>Q157*H157</f>
        <v>0</v>
      </c>
      <c r="S157" s="166">
        <v>0</v>
      </c>
      <c r="T157" s="167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68" t="s">
        <v>121</v>
      </c>
      <c r="AT157" s="168" t="s">
        <v>116</v>
      </c>
      <c r="AU157" s="168" t="s">
        <v>82</v>
      </c>
      <c r="AY157" s="16" t="s">
        <v>114</v>
      </c>
      <c r="BE157" s="169">
        <f>IF(N157="základní",J157,0)</f>
        <v>0</v>
      </c>
      <c r="BF157" s="169">
        <f>IF(N157="snížená",J157,0)</f>
        <v>0</v>
      </c>
      <c r="BG157" s="169">
        <f>IF(N157="zákl. přenesená",J157,0)</f>
        <v>0</v>
      </c>
      <c r="BH157" s="169">
        <f>IF(N157="sníž. přenesená",J157,0)</f>
        <v>0</v>
      </c>
      <c r="BI157" s="169">
        <f>IF(N157="nulová",J157,0)</f>
        <v>0</v>
      </c>
      <c r="BJ157" s="16" t="s">
        <v>30</v>
      </c>
      <c r="BK157" s="169">
        <f>ROUND(I157*H157,2)</f>
        <v>0</v>
      </c>
      <c r="BL157" s="16" t="s">
        <v>121</v>
      </c>
      <c r="BM157" s="168" t="s">
        <v>169</v>
      </c>
    </row>
    <row r="158" spans="1:65" s="13" customFormat="1">
      <c r="B158" s="170"/>
      <c r="D158" s="171" t="s">
        <v>123</v>
      </c>
      <c r="E158" s="172" t="s">
        <v>1</v>
      </c>
      <c r="F158" s="173" t="s">
        <v>156</v>
      </c>
      <c r="H158" s="174">
        <v>803.75</v>
      </c>
      <c r="I158" s="175"/>
      <c r="L158" s="170"/>
      <c r="M158" s="187"/>
      <c r="N158" s="188"/>
      <c r="O158" s="188"/>
      <c r="P158" s="188"/>
      <c r="Q158" s="188"/>
      <c r="R158" s="188"/>
      <c r="S158" s="188"/>
      <c r="T158" s="189"/>
      <c r="AT158" s="172" t="s">
        <v>123</v>
      </c>
      <c r="AU158" s="172" t="s">
        <v>82</v>
      </c>
      <c r="AV158" s="13" t="s">
        <v>82</v>
      </c>
      <c r="AW158" s="13" t="s">
        <v>29</v>
      </c>
      <c r="AX158" s="13" t="s">
        <v>30</v>
      </c>
      <c r="AY158" s="172" t="s">
        <v>114</v>
      </c>
    </row>
    <row r="159" spans="1:65" s="2" customFormat="1" ht="6.95" customHeight="1">
      <c r="A159" s="31"/>
      <c r="B159" s="46"/>
      <c r="C159" s="47"/>
      <c r="D159" s="47"/>
      <c r="E159" s="47"/>
      <c r="F159" s="47"/>
      <c r="G159" s="47"/>
      <c r="H159" s="47"/>
      <c r="I159" s="47"/>
      <c r="J159" s="47"/>
      <c r="K159" s="47"/>
      <c r="L159" s="32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autoFilter ref="C127:K158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topLeftCell="A79" workbookViewId="0">
      <selection activeCell="C109" sqref="C10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86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Brno, Kociánka - přeložka vodovodu, kácení dřevin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87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02" t="s">
        <v>170</v>
      </c>
      <c r="F9" s="233"/>
      <c r="G9" s="233"/>
      <c r="H9" s="233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4" t="str">
        <f>'Rekapitulace stavby'!E14</f>
        <v>Vyplň údaj</v>
      </c>
      <c r="F18" s="221"/>
      <c r="G18" s="221"/>
      <c r="H18" s="221"/>
      <c r="I18" s="26" t="s">
        <v>25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28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25" t="s">
        <v>1</v>
      </c>
      <c r="F27" s="225"/>
      <c r="G27" s="225"/>
      <c r="H27" s="225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4" t="s">
        <v>89</v>
      </c>
      <c r="E30" s="31"/>
      <c r="F30" s="31"/>
      <c r="G30" s="31"/>
      <c r="H30" s="31"/>
      <c r="I30" s="31"/>
      <c r="J30" s="96">
        <f>J96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2"/>
      <c r="C31" s="31"/>
      <c r="D31" s="97" t="s">
        <v>90</v>
      </c>
      <c r="E31" s="31"/>
      <c r="F31" s="31"/>
      <c r="G31" s="31"/>
      <c r="H31" s="31"/>
      <c r="I31" s="31"/>
      <c r="J31" s="96">
        <f>J101</f>
        <v>0</v>
      </c>
      <c r="K31" s="31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2"/>
      <c r="C32" s="31"/>
      <c r="D32" s="98" t="s">
        <v>33</v>
      </c>
      <c r="E32" s="31"/>
      <c r="F32" s="31"/>
      <c r="G32" s="31"/>
      <c r="H32" s="31"/>
      <c r="I32" s="31"/>
      <c r="J32" s="70">
        <f>ROUND(J30 + J31, 0)</f>
        <v>0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2"/>
      <c r="C33" s="31"/>
      <c r="D33" s="65"/>
      <c r="E33" s="65"/>
      <c r="F33" s="65"/>
      <c r="G33" s="65"/>
      <c r="H33" s="65"/>
      <c r="I33" s="65"/>
      <c r="J33" s="65"/>
      <c r="K33" s="65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31"/>
      <c r="F34" s="35" t="s">
        <v>35</v>
      </c>
      <c r="G34" s="31"/>
      <c r="H34" s="31"/>
      <c r="I34" s="35" t="s">
        <v>34</v>
      </c>
      <c r="J34" s="35" t="s">
        <v>36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2"/>
      <c r="C35" s="31"/>
      <c r="D35" s="99" t="s">
        <v>37</v>
      </c>
      <c r="E35" s="26" t="s">
        <v>38</v>
      </c>
      <c r="F35" s="100">
        <f>ROUND((SUM(BE101:BE108) + SUM(BE128:BE138)),  0)</f>
        <v>0</v>
      </c>
      <c r="G35" s="31"/>
      <c r="H35" s="31"/>
      <c r="I35" s="101">
        <v>0.21</v>
      </c>
      <c r="J35" s="100">
        <f>ROUND(((SUM(BE101:BE108) + SUM(BE128:BE138))*I35),  0)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26" t="s">
        <v>39</v>
      </c>
      <c r="F36" s="100">
        <f>ROUND((SUM(BF101:BF108) + SUM(BF128:BF138)),  0)</f>
        <v>0</v>
      </c>
      <c r="G36" s="31"/>
      <c r="H36" s="31"/>
      <c r="I36" s="101">
        <v>0.15</v>
      </c>
      <c r="J36" s="100">
        <f>ROUND(((SUM(BF101:BF108) + SUM(BF128:BF138))*I36),  0)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100">
        <f>ROUND((SUM(BG101:BG108) + SUM(BG128:BG138)),  0)</f>
        <v>0</v>
      </c>
      <c r="G37" s="31"/>
      <c r="H37" s="31"/>
      <c r="I37" s="101">
        <v>0.21</v>
      </c>
      <c r="J37" s="100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2"/>
      <c r="C38" s="31"/>
      <c r="D38" s="31"/>
      <c r="E38" s="26" t="s">
        <v>41</v>
      </c>
      <c r="F38" s="100">
        <f>ROUND((SUM(BH101:BH108) + SUM(BH128:BH138)),  0)</f>
        <v>0</v>
      </c>
      <c r="G38" s="31"/>
      <c r="H38" s="31"/>
      <c r="I38" s="101">
        <v>0.15</v>
      </c>
      <c r="J38" s="100">
        <f>0</f>
        <v>0</v>
      </c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6" t="s">
        <v>42</v>
      </c>
      <c r="F39" s="100">
        <f>ROUND((SUM(BI101:BI108) + SUM(BI128:BI138)),  0)</f>
        <v>0</v>
      </c>
      <c r="G39" s="31"/>
      <c r="H39" s="31"/>
      <c r="I39" s="101">
        <v>0</v>
      </c>
      <c r="J39" s="100">
        <f>0</f>
        <v>0</v>
      </c>
      <c r="K39" s="31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2"/>
      <c r="C41" s="102"/>
      <c r="D41" s="103" t="s">
        <v>43</v>
      </c>
      <c r="E41" s="59"/>
      <c r="F41" s="59"/>
      <c r="G41" s="104" t="s">
        <v>44</v>
      </c>
      <c r="H41" s="105" t="s">
        <v>45</v>
      </c>
      <c r="I41" s="59"/>
      <c r="J41" s="106">
        <f>SUM(J32:J39)</f>
        <v>0</v>
      </c>
      <c r="K41" s="107"/>
      <c r="L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8" t="s">
        <v>49</v>
      </c>
      <c r="G61" s="44" t="s">
        <v>48</v>
      </c>
      <c r="H61" s="34"/>
      <c r="I61" s="34"/>
      <c r="J61" s="109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8" t="s">
        <v>49</v>
      </c>
      <c r="G76" s="44" t="s">
        <v>48</v>
      </c>
      <c r="H76" s="34"/>
      <c r="I76" s="34"/>
      <c r="J76" s="109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1" t="str">
        <f>E7</f>
        <v>Brno, Kociánka - přeložka vodovodu, kácení dřevin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02" t="str">
        <f>E9</f>
        <v>SO90 - Ostatní rozpočtové náklady</v>
      </c>
      <c r="F87" s="233"/>
      <c r="G87" s="233"/>
      <c r="H87" s="233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28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0" t="s">
        <v>92</v>
      </c>
      <c r="D94" s="102"/>
      <c r="E94" s="102"/>
      <c r="F94" s="102"/>
      <c r="G94" s="102"/>
      <c r="H94" s="102"/>
      <c r="I94" s="102"/>
      <c r="J94" s="111" t="s">
        <v>93</v>
      </c>
      <c r="K94" s="102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2" t="s">
        <v>186</v>
      </c>
      <c r="D96" s="31"/>
      <c r="E96" s="31"/>
      <c r="F96" s="31"/>
      <c r="G96" s="31"/>
      <c r="H96" s="31"/>
      <c r="I96" s="31"/>
      <c r="J96" s="70">
        <f>J128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94</v>
      </c>
    </row>
    <row r="97" spans="1:65" s="9" customFormat="1" ht="24.95" customHeight="1">
      <c r="B97" s="113"/>
      <c r="D97" s="114" t="s">
        <v>95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1:65" s="10" customFormat="1" ht="19.899999999999999" customHeight="1">
      <c r="B98" s="117"/>
      <c r="D98" s="118" t="s">
        <v>171</v>
      </c>
      <c r="E98" s="119"/>
      <c r="F98" s="119"/>
      <c r="G98" s="119"/>
      <c r="H98" s="119"/>
      <c r="I98" s="119"/>
      <c r="J98" s="120">
        <f>J130</f>
        <v>0</v>
      </c>
      <c r="L98" s="117"/>
    </row>
    <row r="99" spans="1:65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65" s="2" customFormat="1" ht="6.9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65" s="2" customFormat="1" ht="29.25" customHeight="1">
      <c r="A101" s="31"/>
      <c r="B101" s="32"/>
      <c r="C101" s="112"/>
      <c r="D101" s="31"/>
      <c r="E101" s="31"/>
      <c r="F101" s="31"/>
      <c r="G101" s="31"/>
      <c r="H101" s="31"/>
      <c r="I101" s="31"/>
      <c r="J101" s="121"/>
      <c r="K101" s="31"/>
      <c r="L101" s="41"/>
      <c r="N101" s="122" t="s">
        <v>37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65" s="2" customFormat="1" ht="18" customHeight="1">
      <c r="A102" s="31"/>
      <c r="B102" s="123"/>
      <c r="C102" s="124"/>
      <c r="D102" s="229"/>
      <c r="E102" s="230"/>
      <c r="F102" s="230"/>
      <c r="G102" s="124"/>
      <c r="H102" s="124"/>
      <c r="I102" s="124"/>
      <c r="J102" s="126"/>
      <c r="K102" s="124"/>
      <c r="L102" s="127"/>
      <c r="M102" s="128"/>
      <c r="N102" s="129" t="s">
        <v>38</v>
      </c>
      <c r="O102" s="128"/>
      <c r="P102" s="128"/>
      <c r="Q102" s="128"/>
      <c r="R102" s="128"/>
      <c r="S102" s="124"/>
      <c r="T102" s="124"/>
      <c r="U102" s="124"/>
      <c r="V102" s="124"/>
      <c r="W102" s="124"/>
      <c r="X102" s="124"/>
      <c r="Y102" s="124"/>
      <c r="Z102" s="124"/>
      <c r="AA102" s="124"/>
      <c r="AB102" s="124"/>
      <c r="AC102" s="124"/>
      <c r="AD102" s="124"/>
      <c r="AE102" s="124"/>
      <c r="AF102" s="128"/>
      <c r="AG102" s="128"/>
      <c r="AH102" s="128"/>
      <c r="AI102" s="128"/>
      <c r="AJ102" s="128"/>
      <c r="AK102" s="128"/>
      <c r="AL102" s="128"/>
      <c r="AM102" s="128"/>
      <c r="AN102" s="128"/>
      <c r="AO102" s="128"/>
      <c r="AP102" s="128"/>
      <c r="AQ102" s="128"/>
      <c r="AR102" s="128"/>
      <c r="AS102" s="128"/>
      <c r="AT102" s="128"/>
      <c r="AU102" s="128"/>
      <c r="AV102" s="128"/>
      <c r="AW102" s="128"/>
      <c r="AX102" s="128"/>
      <c r="AY102" s="130" t="s">
        <v>97</v>
      </c>
      <c r="AZ102" s="128"/>
      <c r="BA102" s="128"/>
      <c r="BB102" s="128"/>
      <c r="BC102" s="128"/>
      <c r="BD102" s="128"/>
      <c r="BE102" s="131">
        <f t="shared" ref="BE102:BE107" si="0">IF(N102="základní",J102,0)</f>
        <v>0</v>
      </c>
      <c r="BF102" s="131">
        <f t="shared" ref="BF102:BF107" si="1">IF(N102="snížená",J102,0)</f>
        <v>0</v>
      </c>
      <c r="BG102" s="131">
        <f t="shared" ref="BG102:BG107" si="2">IF(N102="zákl. přenesená",J102,0)</f>
        <v>0</v>
      </c>
      <c r="BH102" s="131">
        <f t="shared" ref="BH102:BH107" si="3">IF(N102="sníž. přenesená",J102,0)</f>
        <v>0</v>
      </c>
      <c r="BI102" s="131">
        <f t="shared" ref="BI102:BI107" si="4">IF(N102="nulová",J102,0)</f>
        <v>0</v>
      </c>
      <c r="BJ102" s="130" t="s">
        <v>30</v>
      </c>
      <c r="BK102" s="128"/>
      <c r="BL102" s="128"/>
      <c r="BM102" s="128"/>
    </row>
    <row r="103" spans="1:65" s="2" customFormat="1" ht="18" customHeight="1">
      <c r="A103" s="31"/>
      <c r="B103" s="123"/>
      <c r="C103" s="124"/>
      <c r="D103" s="229"/>
      <c r="E103" s="230"/>
      <c r="F103" s="230"/>
      <c r="G103" s="124"/>
      <c r="H103" s="124"/>
      <c r="I103" s="124"/>
      <c r="J103" s="126"/>
      <c r="K103" s="124"/>
      <c r="L103" s="127"/>
      <c r="M103" s="128"/>
      <c r="N103" s="129" t="s">
        <v>38</v>
      </c>
      <c r="O103" s="128"/>
      <c r="P103" s="128"/>
      <c r="Q103" s="128"/>
      <c r="R103" s="128"/>
      <c r="S103" s="124"/>
      <c r="T103" s="124"/>
      <c r="U103" s="124"/>
      <c r="V103" s="124"/>
      <c r="W103" s="124"/>
      <c r="X103" s="124"/>
      <c r="Y103" s="124"/>
      <c r="Z103" s="124"/>
      <c r="AA103" s="124"/>
      <c r="AB103" s="124"/>
      <c r="AC103" s="124"/>
      <c r="AD103" s="124"/>
      <c r="AE103" s="124"/>
      <c r="AF103" s="128"/>
      <c r="AG103" s="128"/>
      <c r="AH103" s="128"/>
      <c r="AI103" s="128"/>
      <c r="AJ103" s="128"/>
      <c r="AK103" s="128"/>
      <c r="AL103" s="128"/>
      <c r="AM103" s="128"/>
      <c r="AN103" s="128"/>
      <c r="AO103" s="128"/>
      <c r="AP103" s="128"/>
      <c r="AQ103" s="128"/>
      <c r="AR103" s="128"/>
      <c r="AS103" s="128"/>
      <c r="AT103" s="128"/>
      <c r="AU103" s="128"/>
      <c r="AV103" s="128"/>
      <c r="AW103" s="128"/>
      <c r="AX103" s="128"/>
      <c r="AY103" s="130" t="s">
        <v>97</v>
      </c>
      <c r="AZ103" s="128"/>
      <c r="BA103" s="128"/>
      <c r="BB103" s="128"/>
      <c r="BC103" s="128"/>
      <c r="BD103" s="128"/>
      <c r="BE103" s="131">
        <f t="shared" si="0"/>
        <v>0</v>
      </c>
      <c r="BF103" s="131">
        <f t="shared" si="1"/>
        <v>0</v>
      </c>
      <c r="BG103" s="131">
        <f t="shared" si="2"/>
        <v>0</v>
      </c>
      <c r="BH103" s="131">
        <f t="shared" si="3"/>
        <v>0</v>
      </c>
      <c r="BI103" s="131">
        <f t="shared" si="4"/>
        <v>0</v>
      </c>
      <c r="BJ103" s="130" t="s">
        <v>30</v>
      </c>
      <c r="BK103" s="128"/>
      <c r="BL103" s="128"/>
      <c r="BM103" s="128"/>
    </row>
    <row r="104" spans="1:65" s="2" customFormat="1" ht="18" customHeight="1">
      <c r="A104" s="31"/>
      <c r="B104" s="123"/>
      <c r="C104" s="124"/>
      <c r="D104" s="229"/>
      <c r="E104" s="230"/>
      <c r="F104" s="230"/>
      <c r="G104" s="124"/>
      <c r="H104" s="124"/>
      <c r="I104" s="124"/>
      <c r="J104" s="126"/>
      <c r="K104" s="124"/>
      <c r="L104" s="127"/>
      <c r="M104" s="128"/>
      <c r="N104" s="129" t="s">
        <v>38</v>
      </c>
      <c r="O104" s="128"/>
      <c r="P104" s="128"/>
      <c r="Q104" s="128"/>
      <c r="R104" s="128"/>
      <c r="S104" s="124"/>
      <c r="T104" s="124"/>
      <c r="U104" s="124"/>
      <c r="V104" s="124"/>
      <c r="W104" s="124"/>
      <c r="X104" s="124"/>
      <c r="Y104" s="124"/>
      <c r="Z104" s="124"/>
      <c r="AA104" s="124"/>
      <c r="AB104" s="124"/>
      <c r="AC104" s="124"/>
      <c r="AD104" s="124"/>
      <c r="AE104" s="124"/>
      <c r="AF104" s="128"/>
      <c r="AG104" s="128"/>
      <c r="AH104" s="128"/>
      <c r="AI104" s="128"/>
      <c r="AJ104" s="128"/>
      <c r="AK104" s="128"/>
      <c r="AL104" s="128"/>
      <c r="AM104" s="128"/>
      <c r="AN104" s="128"/>
      <c r="AO104" s="128"/>
      <c r="AP104" s="128"/>
      <c r="AQ104" s="128"/>
      <c r="AR104" s="128"/>
      <c r="AS104" s="128"/>
      <c r="AT104" s="128"/>
      <c r="AU104" s="128"/>
      <c r="AV104" s="128"/>
      <c r="AW104" s="128"/>
      <c r="AX104" s="128"/>
      <c r="AY104" s="130" t="s">
        <v>97</v>
      </c>
      <c r="AZ104" s="128"/>
      <c r="BA104" s="128"/>
      <c r="BB104" s="128"/>
      <c r="BC104" s="128"/>
      <c r="BD104" s="128"/>
      <c r="BE104" s="131">
        <f t="shared" si="0"/>
        <v>0</v>
      </c>
      <c r="BF104" s="131">
        <f t="shared" si="1"/>
        <v>0</v>
      </c>
      <c r="BG104" s="131">
        <f t="shared" si="2"/>
        <v>0</v>
      </c>
      <c r="BH104" s="131">
        <f t="shared" si="3"/>
        <v>0</v>
      </c>
      <c r="BI104" s="131">
        <f t="shared" si="4"/>
        <v>0</v>
      </c>
      <c r="BJ104" s="130" t="s">
        <v>30</v>
      </c>
      <c r="BK104" s="128"/>
      <c r="BL104" s="128"/>
      <c r="BM104" s="128"/>
    </row>
    <row r="105" spans="1:65" s="2" customFormat="1" ht="18" customHeight="1">
      <c r="A105" s="31"/>
      <c r="B105" s="123"/>
      <c r="C105" s="124"/>
      <c r="D105" s="229"/>
      <c r="E105" s="230"/>
      <c r="F105" s="230"/>
      <c r="G105" s="124"/>
      <c r="H105" s="124"/>
      <c r="I105" s="124"/>
      <c r="J105" s="126"/>
      <c r="K105" s="124"/>
      <c r="L105" s="127"/>
      <c r="M105" s="128"/>
      <c r="N105" s="129" t="s">
        <v>38</v>
      </c>
      <c r="O105" s="128"/>
      <c r="P105" s="128"/>
      <c r="Q105" s="128"/>
      <c r="R105" s="128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124"/>
      <c r="AD105" s="124"/>
      <c r="AE105" s="124"/>
      <c r="AF105" s="128"/>
      <c r="AG105" s="128"/>
      <c r="AH105" s="128"/>
      <c r="AI105" s="128"/>
      <c r="AJ105" s="128"/>
      <c r="AK105" s="128"/>
      <c r="AL105" s="128"/>
      <c r="AM105" s="128"/>
      <c r="AN105" s="128"/>
      <c r="AO105" s="128"/>
      <c r="AP105" s="128"/>
      <c r="AQ105" s="128"/>
      <c r="AR105" s="128"/>
      <c r="AS105" s="128"/>
      <c r="AT105" s="128"/>
      <c r="AU105" s="128"/>
      <c r="AV105" s="128"/>
      <c r="AW105" s="128"/>
      <c r="AX105" s="128"/>
      <c r="AY105" s="130" t="s">
        <v>97</v>
      </c>
      <c r="AZ105" s="128"/>
      <c r="BA105" s="128"/>
      <c r="BB105" s="128"/>
      <c r="BC105" s="128"/>
      <c r="BD105" s="128"/>
      <c r="BE105" s="131">
        <f t="shared" si="0"/>
        <v>0</v>
      </c>
      <c r="BF105" s="131">
        <f t="shared" si="1"/>
        <v>0</v>
      </c>
      <c r="BG105" s="131">
        <f t="shared" si="2"/>
        <v>0</v>
      </c>
      <c r="BH105" s="131">
        <f t="shared" si="3"/>
        <v>0</v>
      </c>
      <c r="BI105" s="131">
        <f t="shared" si="4"/>
        <v>0</v>
      </c>
      <c r="BJ105" s="130" t="s">
        <v>30</v>
      </c>
      <c r="BK105" s="128"/>
      <c r="BL105" s="128"/>
      <c r="BM105" s="128"/>
    </row>
    <row r="106" spans="1:65" s="2" customFormat="1" ht="18" customHeight="1">
      <c r="A106" s="31"/>
      <c r="B106" s="123"/>
      <c r="C106" s="124"/>
      <c r="D106" s="229"/>
      <c r="E106" s="230"/>
      <c r="F106" s="230"/>
      <c r="G106" s="124"/>
      <c r="H106" s="124"/>
      <c r="I106" s="124"/>
      <c r="J106" s="126"/>
      <c r="K106" s="124"/>
      <c r="L106" s="127"/>
      <c r="M106" s="128"/>
      <c r="N106" s="129" t="s">
        <v>38</v>
      </c>
      <c r="O106" s="128"/>
      <c r="P106" s="128"/>
      <c r="Q106" s="128"/>
      <c r="R106" s="128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124"/>
      <c r="AD106" s="124"/>
      <c r="AE106" s="124"/>
      <c r="AF106" s="128"/>
      <c r="AG106" s="128"/>
      <c r="AH106" s="128"/>
      <c r="AI106" s="128"/>
      <c r="AJ106" s="128"/>
      <c r="AK106" s="128"/>
      <c r="AL106" s="128"/>
      <c r="AM106" s="128"/>
      <c r="AN106" s="128"/>
      <c r="AO106" s="128"/>
      <c r="AP106" s="128"/>
      <c r="AQ106" s="128"/>
      <c r="AR106" s="128"/>
      <c r="AS106" s="128"/>
      <c r="AT106" s="128"/>
      <c r="AU106" s="128"/>
      <c r="AV106" s="128"/>
      <c r="AW106" s="128"/>
      <c r="AX106" s="128"/>
      <c r="AY106" s="130" t="s">
        <v>97</v>
      </c>
      <c r="AZ106" s="128"/>
      <c r="BA106" s="128"/>
      <c r="BB106" s="128"/>
      <c r="BC106" s="128"/>
      <c r="BD106" s="128"/>
      <c r="BE106" s="131">
        <f t="shared" si="0"/>
        <v>0</v>
      </c>
      <c r="BF106" s="131">
        <f t="shared" si="1"/>
        <v>0</v>
      </c>
      <c r="BG106" s="131">
        <f t="shared" si="2"/>
        <v>0</v>
      </c>
      <c r="BH106" s="131">
        <f t="shared" si="3"/>
        <v>0</v>
      </c>
      <c r="BI106" s="131">
        <f t="shared" si="4"/>
        <v>0</v>
      </c>
      <c r="BJ106" s="130" t="s">
        <v>30</v>
      </c>
      <c r="BK106" s="128"/>
      <c r="BL106" s="128"/>
      <c r="BM106" s="128"/>
    </row>
    <row r="107" spans="1:65" s="2" customFormat="1" ht="18" customHeight="1">
      <c r="A107" s="31"/>
      <c r="B107" s="123"/>
      <c r="C107" s="124"/>
      <c r="D107" s="125"/>
      <c r="E107" s="124"/>
      <c r="F107" s="124"/>
      <c r="G107" s="124"/>
      <c r="H107" s="124"/>
      <c r="I107" s="124"/>
      <c r="J107" s="126"/>
      <c r="K107" s="124"/>
      <c r="L107" s="127"/>
      <c r="M107" s="128"/>
      <c r="N107" s="129" t="s">
        <v>38</v>
      </c>
      <c r="O107" s="128"/>
      <c r="P107" s="128"/>
      <c r="Q107" s="128"/>
      <c r="R107" s="128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8"/>
      <c r="AG107" s="128"/>
      <c r="AH107" s="128"/>
      <c r="AI107" s="128"/>
      <c r="AJ107" s="128"/>
      <c r="AK107" s="128"/>
      <c r="AL107" s="128"/>
      <c r="AM107" s="128"/>
      <c r="AN107" s="128"/>
      <c r="AO107" s="128"/>
      <c r="AP107" s="128"/>
      <c r="AQ107" s="128"/>
      <c r="AR107" s="128"/>
      <c r="AS107" s="128"/>
      <c r="AT107" s="128"/>
      <c r="AU107" s="128"/>
      <c r="AV107" s="128"/>
      <c r="AW107" s="128"/>
      <c r="AX107" s="128"/>
      <c r="AY107" s="130" t="s">
        <v>98</v>
      </c>
      <c r="AZ107" s="128"/>
      <c r="BA107" s="128"/>
      <c r="BB107" s="128"/>
      <c r="BC107" s="128"/>
      <c r="BD107" s="128"/>
      <c r="BE107" s="131">
        <f t="shared" si="0"/>
        <v>0</v>
      </c>
      <c r="BF107" s="131">
        <f t="shared" si="1"/>
        <v>0</v>
      </c>
      <c r="BG107" s="131">
        <f t="shared" si="2"/>
        <v>0</v>
      </c>
      <c r="BH107" s="131">
        <f t="shared" si="3"/>
        <v>0</v>
      </c>
      <c r="BI107" s="131">
        <f t="shared" si="4"/>
        <v>0</v>
      </c>
      <c r="BJ107" s="130" t="s">
        <v>30</v>
      </c>
      <c r="BK107" s="128"/>
      <c r="BL107" s="128"/>
      <c r="BM107" s="128"/>
    </row>
    <row r="108" spans="1:65" s="2" customForma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65" s="2" customFormat="1" ht="29.25" customHeight="1">
      <c r="A109" s="31"/>
      <c r="B109" s="32"/>
      <c r="C109" s="132" t="s">
        <v>188</v>
      </c>
      <c r="D109" s="102"/>
      <c r="E109" s="102"/>
      <c r="F109" s="102"/>
      <c r="G109" s="102"/>
      <c r="H109" s="102"/>
      <c r="I109" s="102"/>
      <c r="J109" s="133">
        <f>ROUND(J96+J101,0)</f>
        <v>0</v>
      </c>
      <c r="K109" s="102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65" s="2" customFormat="1" ht="6.95" customHeight="1">
      <c r="A110" s="31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pans="1:63" s="2" customFormat="1" ht="6.95" customHeight="1">
      <c r="A114" s="31"/>
      <c r="B114" s="48"/>
      <c r="C114" s="49"/>
      <c r="D114" s="49"/>
      <c r="E114" s="49"/>
      <c r="F114" s="49"/>
      <c r="G114" s="49"/>
      <c r="H114" s="49"/>
      <c r="I114" s="49"/>
      <c r="J114" s="49"/>
      <c r="K114" s="49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24.95" customHeight="1">
      <c r="A115" s="31"/>
      <c r="B115" s="32"/>
      <c r="C115" s="20" t="s">
        <v>99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2" customHeight="1">
      <c r="A117" s="31"/>
      <c r="B117" s="32"/>
      <c r="C117" s="26" t="s">
        <v>16</v>
      </c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6.5" customHeight="1">
      <c r="A118" s="31"/>
      <c r="B118" s="32"/>
      <c r="C118" s="31"/>
      <c r="D118" s="31"/>
      <c r="E118" s="231" t="str">
        <f>E7</f>
        <v>Brno, Kociánka - přeložka vodovodu, kácení dřevin</v>
      </c>
      <c r="F118" s="232"/>
      <c r="G118" s="232"/>
      <c r="H118" s="232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2" customHeight="1">
      <c r="A119" s="31"/>
      <c r="B119" s="32"/>
      <c r="C119" s="26" t="s">
        <v>87</v>
      </c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16.5" customHeight="1">
      <c r="A120" s="31"/>
      <c r="B120" s="32"/>
      <c r="C120" s="31"/>
      <c r="D120" s="31"/>
      <c r="E120" s="202" t="str">
        <f>E9</f>
        <v>SO90 - Ostatní rozpočtové náklady</v>
      </c>
      <c r="F120" s="233"/>
      <c r="G120" s="233"/>
      <c r="H120" s="233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12" customHeight="1">
      <c r="A122" s="31"/>
      <c r="B122" s="32"/>
      <c r="C122" s="26" t="s">
        <v>20</v>
      </c>
      <c r="D122" s="31"/>
      <c r="E122" s="31"/>
      <c r="F122" s="24" t="str">
        <f>F12</f>
        <v xml:space="preserve"> </v>
      </c>
      <c r="G122" s="31"/>
      <c r="H122" s="31"/>
      <c r="I122" s="26" t="s">
        <v>22</v>
      </c>
      <c r="J122" s="54" t="str">
        <f>IF(J12="","",J12)</f>
        <v/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2" customHeight="1">
      <c r="A124" s="31"/>
      <c r="B124" s="32"/>
      <c r="C124" s="26" t="s">
        <v>23</v>
      </c>
      <c r="D124" s="31"/>
      <c r="E124" s="31"/>
      <c r="F124" s="24" t="str">
        <f>E15</f>
        <v xml:space="preserve"> </v>
      </c>
      <c r="G124" s="31"/>
      <c r="H124" s="31"/>
      <c r="I124" s="26" t="s">
        <v>28</v>
      </c>
      <c r="J124" s="29" t="str">
        <f>E21</f>
        <v xml:space="preserve"> 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5.2" customHeight="1">
      <c r="A125" s="31"/>
      <c r="B125" s="32"/>
      <c r="C125" s="26" t="s">
        <v>26</v>
      </c>
      <c r="D125" s="31"/>
      <c r="E125" s="31"/>
      <c r="F125" s="24" t="str">
        <f>IF(E18="","",E18)</f>
        <v>Vyplň údaj</v>
      </c>
      <c r="G125" s="31"/>
      <c r="H125" s="31"/>
      <c r="I125" s="26" t="s">
        <v>31</v>
      </c>
      <c r="J125" s="29" t="str">
        <f>E24</f>
        <v xml:space="preserve"> </v>
      </c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2" customFormat="1" ht="10.3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63" s="11" customFormat="1" ht="29.25" customHeight="1">
      <c r="A127" s="134"/>
      <c r="B127" s="135"/>
      <c r="C127" s="136" t="s">
        <v>100</v>
      </c>
      <c r="D127" s="137" t="s">
        <v>58</v>
      </c>
      <c r="E127" s="137" t="s">
        <v>54</v>
      </c>
      <c r="F127" s="137" t="s">
        <v>55</v>
      </c>
      <c r="G127" s="137" t="s">
        <v>101</v>
      </c>
      <c r="H127" s="137" t="s">
        <v>102</v>
      </c>
      <c r="I127" s="137" t="s">
        <v>103</v>
      </c>
      <c r="J127" s="137" t="s">
        <v>93</v>
      </c>
      <c r="K127" s="138" t="s">
        <v>104</v>
      </c>
      <c r="L127" s="139"/>
      <c r="M127" s="61" t="s">
        <v>1</v>
      </c>
      <c r="N127" s="62" t="s">
        <v>37</v>
      </c>
      <c r="O127" s="62" t="s">
        <v>105</v>
      </c>
      <c r="P127" s="62" t="s">
        <v>106</v>
      </c>
      <c r="Q127" s="62" t="s">
        <v>107</v>
      </c>
      <c r="R127" s="62" t="s">
        <v>108</v>
      </c>
      <c r="S127" s="62" t="s">
        <v>109</v>
      </c>
      <c r="T127" s="63" t="s">
        <v>110</v>
      </c>
      <c r="U127" s="134"/>
      <c r="V127" s="134"/>
      <c r="W127" s="134"/>
      <c r="X127" s="134"/>
      <c r="Y127" s="134"/>
      <c r="Z127" s="134"/>
      <c r="AA127" s="134"/>
      <c r="AB127" s="134"/>
      <c r="AC127" s="134"/>
      <c r="AD127" s="134"/>
      <c r="AE127" s="134"/>
    </row>
    <row r="128" spans="1:63" s="2" customFormat="1" ht="22.9" customHeight="1">
      <c r="A128" s="31"/>
      <c r="B128" s="32"/>
      <c r="C128" s="68" t="s">
        <v>111</v>
      </c>
      <c r="D128" s="31"/>
      <c r="E128" s="31"/>
      <c r="F128" s="31"/>
      <c r="G128" s="31"/>
      <c r="H128" s="31"/>
      <c r="I128" s="31"/>
      <c r="J128" s="140">
        <f>BK128</f>
        <v>0</v>
      </c>
      <c r="K128" s="31"/>
      <c r="L128" s="32"/>
      <c r="M128" s="64"/>
      <c r="N128" s="55"/>
      <c r="O128" s="65"/>
      <c r="P128" s="141">
        <f>P129</f>
        <v>0</v>
      </c>
      <c r="Q128" s="65"/>
      <c r="R128" s="141">
        <f>R129</f>
        <v>0</v>
      </c>
      <c r="S128" s="65"/>
      <c r="T128" s="142">
        <f>T129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6" t="s">
        <v>72</v>
      </c>
      <c r="AU128" s="16" t="s">
        <v>94</v>
      </c>
      <c r="BK128" s="143">
        <f>BK129</f>
        <v>0</v>
      </c>
    </row>
    <row r="129" spans="1:65" s="12" customFormat="1" ht="25.9" customHeight="1">
      <c r="B129" s="144"/>
      <c r="D129" s="145" t="s">
        <v>72</v>
      </c>
      <c r="E129" s="146" t="s">
        <v>112</v>
      </c>
      <c r="F129" s="146" t="s">
        <v>113</v>
      </c>
      <c r="I129" s="147"/>
      <c r="J129" s="148">
        <f>BK129</f>
        <v>0</v>
      </c>
      <c r="L129" s="144"/>
      <c r="M129" s="149"/>
      <c r="N129" s="150"/>
      <c r="O129" s="150"/>
      <c r="P129" s="151">
        <f>P130</f>
        <v>0</v>
      </c>
      <c r="Q129" s="150"/>
      <c r="R129" s="151">
        <f>R130</f>
        <v>0</v>
      </c>
      <c r="S129" s="150"/>
      <c r="T129" s="152">
        <f>T130</f>
        <v>0</v>
      </c>
      <c r="AR129" s="145" t="s">
        <v>30</v>
      </c>
      <c r="AT129" s="153" t="s">
        <v>72</v>
      </c>
      <c r="AU129" s="153" t="s">
        <v>73</v>
      </c>
      <c r="AY129" s="145" t="s">
        <v>114</v>
      </c>
      <c r="BK129" s="154">
        <f>BK130</f>
        <v>0</v>
      </c>
    </row>
    <row r="130" spans="1:65" s="12" customFormat="1" ht="22.9" customHeight="1">
      <c r="B130" s="144"/>
      <c r="D130" s="145" t="s">
        <v>72</v>
      </c>
      <c r="E130" s="155" t="s">
        <v>157</v>
      </c>
      <c r="F130" s="155" t="s">
        <v>172</v>
      </c>
      <c r="I130" s="147"/>
      <c r="J130" s="156">
        <f>BK130</f>
        <v>0</v>
      </c>
      <c r="L130" s="144"/>
      <c r="M130" s="149"/>
      <c r="N130" s="150"/>
      <c r="O130" s="150"/>
      <c r="P130" s="151">
        <f>SUM(P131:P138)</f>
        <v>0</v>
      </c>
      <c r="Q130" s="150"/>
      <c r="R130" s="151">
        <f>SUM(R131:R138)</f>
        <v>0</v>
      </c>
      <c r="S130" s="150"/>
      <c r="T130" s="152">
        <f>SUM(T131:T138)</f>
        <v>0</v>
      </c>
      <c r="AR130" s="145" t="s">
        <v>30</v>
      </c>
      <c r="AT130" s="153" t="s">
        <v>72</v>
      </c>
      <c r="AU130" s="153" t="s">
        <v>30</v>
      </c>
      <c r="AY130" s="145" t="s">
        <v>114</v>
      </c>
      <c r="BK130" s="154">
        <f>SUM(BK131:BK138)</f>
        <v>0</v>
      </c>
    </row>
    <row r="131" spans="1:65" s="2" customFormat="1" ht="16.5" customHeight="1">
      <c r="A131" s="31"/>
      <c r="B131" s="123"/>
      <c r="C131" s="157" t="s">
        <v>30</v>
      </c>
      <c r="D131" s="157" t="s">
        <v>116</v>
      </c>
      <c r="E131" s="158" t="s">
        <v>173</v>
      </c>
      <c r="F131" s="159" t="s">
        <v>174</v>
      </c>
      <c r="G131" s="160" t="s">
        <v>175</v>
      </c>
      <c r="H131" s="161">
        <v>1</v>
      </c>
      <c r="I131" s="162"/>
      <c r="J131" s="163">
        <f>ROUND(I131*H131,2)</f>
        <v>0</v>
      </c>
      <c r="K131" s="159" t="s">
        <v>1</v>
      </c>
      <c r="L131" s="32"/>
      <c r="M131" s="164" t="s">
        <v>1</v>
      </c>
      <c r="N131" s="165" t="s">
        <v>38</v>
      </c>
      <c r="O131" s="57"/>
      <c r="P131" s="166">
        <f>O131*H131</f>
        <v>0</v>
      </c>
      <c r="Q131" s="166">
        <v>0</v>
      </c>
      <c r="R131" s="166">
        <f>Q131*H131</f>
        <v>0</v>
      </c>
      <c r="S131" s="166">
        <v>0</v>
      </c>
      <c r="T131" s="167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68" t="s">
        <v>121</v>
      </c>
      <c r="AT131" s="168" t="s">
        <v>116</v>
      </c>
      <c r="AU131" s="168" t="s">
        <v>82</v>
      </c>
      <c r="AY131" s="16" t="s">
        <v>114</v>
      </c>
      <c r="BE131" s="169">
        <f>IF(N131="základní",J131,0)</f>
        <v>0</v>
      </c>
      <c r="BF131" s="169">
        <f>IF(N131="snížená",J131,0)</f>
        <v>0</v>
      </c>
      <c r="BG131" s="169">
        <f>IF(N131="zákl. přenesená",J131,0)</f>
        <v>0</v>
      </c>
      <c r="BH131" s="169">
        <f>IF(N131="sníž. přenesená",J131,0)</f>
        <v>0</v>
      </c>
      <c r="BI131" s="169">
        <f>IF(N131="nulová",J131,0)</f>
        <v>0</v>
      </c>
      <c r="BJ131" s="16" t="s">
        <v>30</v>
      </c>
      <c r="BK131" s="169">
        <f>ROUND(I131*H131,2)</f>
        <v>0</v>
      </c>
      <c r="BL131" s="16" t="s">
        <v>121</v>
      </c>
      <c r="BM131" s="168" t="s">
        <v>176</v>
      </c>
    </row>
    <row r="132" spans="1:65" s="13" customFormat="1">
      <c r="B132" s="170"/>
      <c r="D132" s="171" t="s">
        <v>123</v>
      </c>
      <c r="E132" s="172" t="s">
        <v>1</v>
      </c>
      <c r="F132" s="173" t="s">
        <v>30</v>
      </c>
      <c r="H132" s="174">
        <v>1</v>
      </c>
      <c r="I132" s="175"/>
      <c r="L132" s="170"/>
      <c r="M132" s="176"/>
      <c r="N132" s="177"/>
      <c r="O132" s="177"/>
      <c r="P132" s="177"/>
      <c r="Q132" s="177"/>
      <c r="R132" s="177"/>
      <c r="S132" s="177"/>
      <c r="T132" s="178"/>
      <c r="AT132" s="172" t="s">
        <v>123</v>
      </c>
      <c r="AU132" s="172" t="s">
        <v>82</v>
      </c>
      <c r="AV132" s="13" t="s">
        <v>82</v>
      </c>
      <c r="AW132" s="13" t="s">
        <v>29</v>
      </c>
      <c r="AX132" s="13" t="s">
        <v>30</v>
      </c>
      <c r="AY132" s="172" t="s">
        <v>114</v>
      </c>
    </row>
    <row r="133" spans="1:65" s="2" customFormat="1" ht="16.5" customHeight="1">
      <c r="A133" s="31"/>
      <c r="B133" s="123"/>
      <c r="C133" s="157" t="s">
        <v>82</v>
      </c>
      <c r="D133" s="157" t="s">
        <v>116</v>
      </c>
      <c r="E133" s="158" t="s">
        <v>177</v>
      </c>
      <c r="F133" s="159" t="s">
        <v>178</v>
      </c>
      <c r="G133" s="160" t="s">
        <v>175</v>
      </c>
      <c r="H133" s="161">
        <v>1</v>
      </c>
      <c r="I133" s="162"/>
      <c r="J133" s="163">
        <f>ROUND(I133*H133,2)</f>
        <v>0</v>
      </c>
      <c r="K133" s="159" t="s">
        <v>1</v>
      </c>
      <c r="L133" s="32"/>
      <c r="M133" s="164" t="s">
        <v>1</v>
      </c>
      <c r="N133" s="165" t="s">
        <v>38</v>
      </c>
      <c r="O133" s="57"/>
      <c r="P133" s="166">
        <f>O133*H133</f>
        <v>0</v>
      </c>
      <c r="Q133" s="166">
        <v>0</v>
      </c>
      <c r="R133" s="166">
        <f>Q133*H133</f>
        <v>0</v>
      </c>
      <c r="S133" s="166">
        <v>0</v>
      </c>
      <c r="T133" s="167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68" t="s">
        <v>121</v>
      </c>
      <c r="AT133" s="168" t="s">
        <v>116</v>
      </c>
      <c r="AU133" s="168" t="s">
        <v>82</v>
      </c>
      <c r="AY133" s="16" t="s">
        <v>114</v>
      </c>
      <c r="BE133" s="169">
        <f>IF(N133="základní",J133,0)</f>
        <v>0</v>
      </c>
      <c r="BF133" s="169">
        <f>IF(N133="snížená",J133,0)</f>
        <v>0</v>
      </c>
      <c r="BG133" s="169">
        <f>IF(N133="zákl. přenesená",J133,0)</f>
        <v>0</v>
      </c>
      <c r="BH133" s="169">
        <f>IF(N133="sníž. přenesená",J133,0)</f>
        <v>0</v>
      </c>
      <c r="BI133" s="169">
        <f>IF(N133="nulová",J133,0)</f>
        <v>0</v>
      </c>
      <c r="BJ133" s="16" t="s">
        <v>30</v>
      </c>
      <c r="BK133" s="169">
        <f>ROUND(I133*H133,2)</f>
        <v>0</v>
      </c>
      <c r="BL133" s="16" t="s">
        <v>121</v>
      </c>
      <c r="BM133" s="168" t="s">
        <v>179</v>
      </c>
    </row>
    <row r="134" spans="1:65" s="13" customFormat="1">
      <c r="B134" s="170"/>
      <c r="D134" s="171" t="s">
        <v>123</v>
      </c>
      <c r="E134" s="172" t="s">
        <v>1</v>
      </c>
      <c r="F134" s="173" t="s">
        <v>30</v>
      </c>
      <c r="H134" s="174">
        <v>1</v>
      </c>
      <c r="I134" s="175"/>
      <c r="L134" s="170"/>
      <c r="M134" s="176"/>
      <c r="N134" s="177"/>
      <c r="O134" s="177"/>
      <c r="P134" s="177"/>
      <c r="Q134" s="177"/>
      <c r="R134" s="177"/>
      <c r="S134" s="177"/>
      <c r="T134" s="178"/>
      <c r="AT134" s="172" t="s">
        <v>123</v>
      </c>
      <c r="AU134" s="172" t="s">
        <v>82</v>
      </c>
      <c r="AV134" s="13" t="s">
        <v>82</v>
      </c>
      <c r="AW134" s="13" t="s">
        <v>29</v>
      </c>
      <c r="AX134" s="13" t="s">
        <v>30</v>
      </c>
      <c r="AY134" s="172" t="s">
        <v>114</v>
      </c>
    </row>
    <row r="135" spans="1:65" s="2" customFormat="1" ht="16.5" customHeight="1">
      <c r="A135" s="31"/>
      <c r="B135" s="123"/>
      <c r="C135" s="157" t="s">
        <v>132</v>
      </c>
      <c r="D135" s="157" t="s">
        <v>116</v>
      </c>
      <c r="E135" s="158" t="s">
        <v>180</v>
      </c>
      <c r="F135" s="159" t="s">
        <v>181</v>
      </c>
      <c r="G135" s="160" t="s">
        <v>175</v>
      </c>
      <c r="H135" s="161">
        <v>1</v>
      </c>
      <c r="I135" s="162"/>
      <c r="J135" s="163">
        <f>ROUND(I135*H135,2)</f>
        <v>0</v>
      </c>
      <c r="K135" s="159" t="s">
        <v>1</v>
      </c>
      <c r="L135" s="32"/>
      <c r="M135" s="164" t="s">
        <v>1</v>
      </c>
      <c r="N135" s="165" t="s">
        <v>38</v>
      </c>
      <c r="O135" s="57"/>
      <c r="P135" s="166">
        <f>O135*H135</f>
        <v>0</v>
      </c>
      <c r="Q135" s="166">
        <v>0</v>
      </c>
      <c r="R135" s="166">
        <f>Q135*H135</f>
        <v>0</v>
      </c>
      <c r="S135" s="166">
        <v>0</v>
      </c>
      <c r="T135" s="167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68" t="s">
        <v>121</v>
      </c>
      <c r="AT135" s="168" t="s">
        <v>116</v>
      </c>
      <c r="AU135" s="168" t="s">
        <v>82</v>
      </c>
      <c r="AY135" s="16" t="s">
        <v>114</v>
      </c>
      <c r="BE135" s="169">
        <f>IF(N135="základní",J135,0)</f>
        <v>0</v>
      </c>
      <c r="BF135" s="169">
        <f>IF(N135="snížená",J135,0)</f>
        <v>0</v>
      </c>
      <c r="BG135" s="169">
        <f>IF(N135="zákl. přenesená",J135,0)</f>
        <v>0</v>
      </c>
      <c r="BH135" s="169">
        <f>IF(N135="sníž. přenesená",J135,0)</f>
        <v>0</v>
      </c>
      <c r="BI135" s="169">
        <f>IF(N135="nulová",J135,0)</f>
        <v>0</v>
      </c>
      <c r="BJ135" s="16" t="s">
        <v>30</v>
      </c>
      <c r="BK135" s="169">
        <f>ROUND(I135*H135,2)</f>
        <v>0</v>
      </c>
      <c r="BL135" s="16" t="s">
        <v>121</v>
      </c>
      <c r="BM135" s="168" t="s">
        <v>182</v>
      </c>
    </row>
    <row r="136" spans="1:65" s="13" customFormat="1">
      <c r="B136" s="170"/>
      <c r="D136" s="171" t="s">
        <v>123</v>
      </c>
      <c r="E136" s="172" t="s">
        <v>1</v>
      </c>
      <c r="F136" s="173" t="s">
        <v>30</v>
      </c>
      <c r="H136" s="174">
        <v>1</v>
      </c>
      <c r="I136" s="175"/>
      <c r="L136" s="170"/>
      <c r="M136" s="176"/>
      <c r="N136" s="177"/>
      <c r="O136" s="177"/>
      <c r="P136" s="177"/>
      <c r="Q136" s="177"/>
      <c r="R136" s="177"/>
      <c r="S136" s="177"/>
      <c r="T136" s="178"/>
      <c r="AT136" s="172" t="s">
        <v>123</v>
      </c>
      <c r="AU136" s="172" t="s">
        <v>82</v>
      </c>
      <c r="AV136" s="13" t="s">
        <v>82</v>
      </c>
      <c r="AW136" s="13" t="s">
        <v>29</v>
      </c>
      <c r="AX136" s="13" t="s">
        <v>30</v>
      </c>
      <c r="AY136" s="172" t="s">
        <v>114</v>
      </c>
    </row>
    <row r="137" spans="1:65" s="2" customFormat="1" ht="16.5" customHeight="1">
      <c r="A137" s="31"/>
      <c r="B137" s="123"/>
      <c r="C137" s="157" t="s">
        <v>121</v>
      </c>
      <c r="D137" s="157" t="s">
        <v>116</v>
      </c>
      <c r="E137" s="158" t="s">
        <v>183</v>
      </c>
      <c r="F137" s="159" t="s">
        <v>184</v>
      </c>
      <c r="G137" s="160" t="s">
        <v>175</v>
      </c>
      <c r="H137" s="161">
        <v>1</v>
      </c>
      <c r="I137" s="162"/>
      <c r="J137" s="163">
        <f>ROUND(I137*H137,2)</f>
        <v>0</v>
      </c>
      <c r="K137" s="159" t="s">
        <v>1</v>
      </c>
      <c r="L137" s="32"/>
      <c r="M137" s="164" t="s">
        <v>1</v>
      </c>
      <c r="N137" s="165" t="s">
        <v>38</v>
      </c>
      <c r="O137" s="57"/>
      <c r="P137" s="166">
        <f>O137*H137</f>
        <v>0</v>
      </c>
      <c r="Q137" s="166">
        <v>0</v>
      </c>
      <c r="R137" s="166">
        <f>Q137*H137</f>
        <v>0</v>
      </c>
      <c r="S137" s="166">
        <v>0</v>
      </c>
      <c r="T137" s="167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68" t="s">
        <v>121</v>
      </c>
      <c r="AT137" s="168" t="s">
        <v>116</v>
      </c>
      <c r="AU137" s="168" t="s">
        <v>82</v>
      </c>
      <c r="AY137" s="16" t="s">
        <v>114</v>
      </c>
      <c r="BE137" s="169">
        <f>IF(N137="základní",J137,0)</f>
        <v>0</v>
      </c>
      <c r="BF137" s="169">
        <f>IF(N137="snížená",J137,0)</f>
        <v>0</v>
      </c>
      <c r="BG137" s="169">
        <f>IF(N137="zákl. přenesená",J137,0)</f>
        <v>0</v>
      </c>
      <c r="BH137" s="169">
        <f>IF(N137="sníž. přenesená",J137,0)</f>
        <v>0</v>
      </c>
      <c r="BI137" s="169">
        <f>IF(N137="nulová",J137,0)</f>
        <v>0</v>
      </c>
      <c r="BJ137" s="16" t="s">
        <v>30</v>
      </c>
      <c r="BK137" s="169">
        <f>ROUND(I137*H137,2)</f>
        <v>0</v>
      </c>
      <c r="BL137" s="16" t="s">
        <v>121</v>
      </c>
      <c r="BM137" s="168" t="s">
        <v>185</v>
      </c>
    </row>
    <row r="138" spans="1:65" s="13" customFormat="1">
      <c r="B138" s="170"/>
      <c r="D138" s="171" t="s">
        <v>123</v>
      </c>
      <c r="E138" s="172" t="s">
        <v>1</v>
      </c>
      <c r="F138" s="173" t="s">
        <v>30</v>
      </c>
      <c r="H138" s="174">
        <v>1</v>
      </c>
      <c r="I138" s="175"/>
      <c r="L138" s="170"/>
      <c r="M138" s="187"/>
      <c r="N138" s="188"/>
      <c r="O138" s="188"/>
      <c r="P138" s="188"/>
      <c r="Q138" s="188"/>
      <c r="R138" s="188"/>
      <c r="S138" s="188"/>
      <c r="T138" s="189"/>
      <c r="AT138" s="172" t="s">
        <v>123</v>
      </c>
      <c r="AU138" s="172" t="s">
        <v>82</v>
      </c>
      <c r="AV138" s="13" t="s">
        <v>82</v>
      </c>
      <c r="AW138" s="13" t="s">
        <v>29</v>
      </c>
      <c r="AX138" s="13" t="s">
        <v>30</v>
      </c>
      <c r="AY138" s="172" t="s">
        <v>114</v>
      </c>
    </row>
    <row r="139" spans="1:65" s="2" customFormat="1" ht="6.95" customHeight="1">
      <c r="A139" s="31"/>
      <c r="B139" s="46"/>
      <c r="C139" s="47"/>
      <c r="D139" s="47"/>
      <c r="E139" s="47"/>
      <c r="F139" s="47"/>
      <c r="G139" s="47"/>
      <c r="H139" s="47"/>
      <c r="I139" s="47"/>
      <c r="J139" s="47"/>
      <c r="K139" s="47"/>
      <c r="L139" s="32"/>
      <c r="M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</sheetData>
  <autoFilter ref="C127:K138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SO01 - Stavební část</vt:lpstr>
      <vt:lpstr>SO90 - Ostatní rozpočtové...</vt:lpstr>
      <vt:lpstr>'Rekapitulace stavby'!Názvy_tisku</vt:lpstr>
      <vt:lpstr>'SO01 - Stavební část'!Názvy_tisku</vt:lpstr>
      <vt:lpstr>'SO90 - Ostatní rozpočtové...'!Názvy_tisku</vt:lpstr>
      <vt:lpstr>'Rekapitulace stavby'!Oblast_tisku</vt:lpstr>
      <vt:lpstr>'SO01 - Stavební část'!Oblast_tisku</vt:lpstr>
      <vt:lpstr>'SO90 - Ostatní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Marek</dc:creator>
  <cp:lastModifiedBy>Pavel Marek</cp:lastModifiedBy>
  <dcterms:created xsi:type="dcterms:W3CDTF">2022-10-14T06:34:05Z</dcterms:created>
  <dcterms:modified xsi:type="dcterms:W3CDTF">2022-10-14T06:35:44Z</dcterms:modified>
</cp:coreProperties>
</file>